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ADF7C0DD-3CB2-4F32-B5CC-4C40D54F0DFA}" xr6:coauthVersionLast="47" xr6:coauthVersionMax="47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Лист1" sheetId="7" state="hidden" r:id="rId1"/>
    <sheet name="Подстанции ТСО" sheetId="1" state="hidden" r:id="rId2"/>
    <sheet name="ВЛ и КЛ ТСО" sheetId="2" state="hidden" r:id="rId3"/>
    <sheet name="Сводная информация" sheetId="11" r:id="rId4"/>
    <sheet name="Лист7" sheetId="22" state="hidden" r:id="rId5"/>
    <sheet name="Лист3" sheetId="16" state="hidden" r:id="rId6"/>
    <sheet name="Сверка с КЭСК" sheetId="13" state="hidden" r:id="rId7"/>
    <sheet name="31.07" sheetId="18" state="hidden" r:id="rId8"/>
    <sheet name="РИСКИ" sheetId="21" state="hidden" r:id="rId9"/>
    <sheet name="Лист2" sheetId="15" state="hidden" r:id="rId10"/>
    <sheet name="Реестр АоТП cnfhsq" sheetId="14" state="hidden" r:id="rId11"/>
    <sheet name="Реестр АоТП!" sheetId="24" state="hidden" r:id="rId12"/>
    <sheet name="Форма соответствия наименований" sheetId="12" state="hidden" r:id="rId13"/>
    <sheet name="кор расчет уе ВЛ,КЛ" sheetId="5" state="hidden" r:id="rId14"/>
    <sheet name="кор расчет уе ТП,КТП" sheetId="6" state="hidden" r:id="rId15"/>
    <sheet name="управ.таблица" sheetId="8" state="hidden" r:id="rId16"/>
    <sheet name="Линии критерии" sheetId="3" state="hidden" r:id="rId17"/>
    <sheet name="ТП критерии" sheetId="4" state="hidden" r:id="rId18"/>
  </sheets>
  <definedNames>
    <definedName name="\a" localSheetId="15">#REF!</definedName>
    <definedName name="\a">#REF!</definedName>
    <definedName name="\m" localSheetId="15">#REF!</definedName>
    <definedName name="\m">#REF!</definedName>
    <definedName name="\n" localSheetId="15">#REF!</definedName>
    <definedName name="\n">#REF!</definedName>
    <definedName name="\o" localSheetId="15">#REF!</definedName>
    <definedName name="\o">#REF!</definedName>
    <definedName name="___r" localSheetId="15">управ.таблица!___r</definedName>
    <definedName name="___r">[0]!___r</definedName>
    <definedName name="___SP1" localSheetId="15">#REF!</definedName>
    <definedName name="___SP1">#REF!</definedName>
    <definedName name="___SP10" localSheetId="15">#REF!</definedName>
    <definedName name="___SP10">#REF!</definedName>
    <definedName name="___SP11" localSheetId="15">#REF!</definedName>
    <definedName name="___SP11">#REF!</definedName>
    <definedName name="___SP12" localSheetId="15">#REF!</definedName>
    <definedName name="___SP12">#REF!</definedName>
    <definedName name="___SP13" localSheetId="15">#REF!</definedName>
    <definedName name="___SP13">#REF!</definedName>
    <definedName name="___SP14" localSheetId="15">#REF!</definedName>
    <definedName name="___SP14">#REF!</definedName>
    <definedName name="___SP15" localSheetId="15">#REF!</definedName>
    <definedName name="___SP15">#REF!</definedName>
    <definedName name="___SP16" localSheetId="15">#REF!</definedName>
    <definedName name="___SP16">#REF!</definedName>
    <definedName name="___SP17" localSheetId="15">#REF!</definedName>
    <definedName name="___SP17">#REF!</definedName>
    <definedName name="___SP18" localSheetId="15">#REF!</definedName>
    <definedName name="___SP18">#REF!</definedName>
    <definedName name="___SP19" localSheetId="15">#REF!</definedName>
    <definedName name="___SP19">#REF!</definedName>
    <definedName name="___SP2" localSheetId="15">#REF!</definedName>
    <definedName name="___SP2">#REF!</definedName>
    <definedName name="___SP20" localSheetId="15">#REF!</definedName>
    <definedName name="___SP20">#REF!</definedName>
    <definedName name="___SP3" localSheetId="15">#REF!</definedName>
    <definedName name="___SP3">#REF!</definedName>
    <definedName name="___SP4" localSheetId="15">#REF!</definedName>
    <definedName name="___SP4">#REF!</definedName>
    <definedName name="___SP5" localSheetId="15">#REF!</definedName>
    <definedName name="___SP5">#REF!</definedName>
    <definedName name="___SP7" localSheetId="15">#REF!</definedName>
    <definedName name="___SP7">#REF!</definedName>
    <definedName name="___SP8" localSheetId="15">#REF!</definedName>
    <definedName name="___SP8">#REF!</definedName>
    <definedName name="___SP9" localSheetId="15">#REF!</definedName>
    <definedName name="___SP9">#REF!</definedName>
    <definedName name="__123Graph_AGRAPH1" localSheetId="15" hidden="1">#REF!</definedName>
    <definedName name="__123Graph_AGRAPH1" hidden="1">#REF!</definedName>
    <definedName name="__123Graph_AGRAPH2" localSheetId="15" hidden="1">#REF!</definedName>
    <definedName name="__123Graph_AGRAPH2" hidden="1">#REF!</definedName>
    <definedName name="__123Graph_BGRAPH1" localSheetId="15" hidden="1">#REF!</definedName>
    <definedName name="__123Graph_BGRAPH1" hidden="1">#REF!</definedName>
    <definedName name="__123Graph_BGRAPH2" localSheetId="15" hidden="1">#REF!</definedName>
    <definedName name="__123Graph_BGRAPH2" hidden="1">#REF!</definedName>
    <definedName name="__123Graph_CGRAPH1" localSheetId="15" hidden="1">#REF!</definedName>
    <definedName name="__123Graph_CGRAPH1" hidden="1">#REF!</definedName>
    <definedName name="__123Graph_CGRAPH2" localSheetId="15" hidden="1">#REF!</definedName>
    <definedName name="__123Graph_CGRAPH2" hidden="1">#REF!</definedName>
    <definedName name="__123Graph_LBL_AGRAPH1" localSheetId="15" hidden="1">#REF!</definedName>
    <definedName name="__123Graph_LBL_AGRAPH1" hidden="1">#REF!</definedName>
    <definedName name="__123Graph_XGRAPH1" localSheetId="15" hidden="1">#REF!</definedName>
    <definedName name="__123Graph_XGRAPH1" hidden="1">#REF!</definedName>
    <definedName name="__123Graph_XGRAPH2" localSheetId="15" hidden="1">#REF!</definedName>
    <definedName name="__123Graph_XGRAPH2" hidden="1">#REF!</definedName>
    <definedName name="__r" localSheetId="15">управ.таблица!__r</definedName>
    <definedName name="__r">[0]!__r</definedName>
    <definedName name="__SP1" localSheetId="15">#REF!</definedName>
    <definedName name="__SP1">#REF!</definedName>
    <definedName name="__SP10" localSheetId="15">#REF!</definedName>
    <definedName name="__SP10">#REF!</definedName>
    <definedName name="__SP11" localSheetId="15">#REF!</definedName>
    <definedName name="__SP11">#REF!</definedName>
    <definedName name="__SP12" localSheetId="15">#REF!</definedName>
    <definedName name="__SP12">#REF!</definedName>
    <definedName name="__SP13" localSheetId="15">#REF!</definedName>
    <definedName name="__SP13">#REF!</definedName>
    <definedName name="__SP14" localSheetId="15">#REF!</definedName>
    <definedName name="__SP14">#REF!</definedName>
    <definedName name="__SP15" localSheetId="15">#REF!</definedName>
    <definedName name="__SP15">#REF!</definedName>
    <definedName name="__SP16" localSheetId="15">#REF!</definedName>
    <definedName name="__SP16">#REF!</definedName>
    <definedName name="__SP17" localSheetId="15">#REF!</definedName>
    <definedName name="__SP17">#REF!</definedName>
    <definedName name="__SP18" localSheetId="15">#REF!</definedName>
    <definedName name="__SP18">#REF!</definedName>
    <definedName name="__SP19" localSheetId="15">#REF!</definedName>
    <definedName name="__SP19">#REF!</definedName>
    <definedName name="__SP2" localSheetId="15">#REF!</definedName>
    <definedName name="__SP2">#REF!</definedName>
    <definedName name="__SP20" localSheetId="15">#REF!</definedName>
    <definedName name="__SP20">#REF!</definedName>
    <definedName name="__SP3" localSheetId="15">#REF!</definedName>
    <definedName name="__SP3">#REF!</definedName>
    <definedName name="__SP4" localSheetId="15">#REF!</definedName>
    <definedName name="__SP4">#REF!</definedName>
    <definedName name="__SP5" localSheetId="15">#REF!</definedName>
    <definedName name="__SP5">#REF!</definedName>
    <definedName name="__SP7" localSheetId="15">#REF!</definedName>
    <definedName name="__SP7">#REF!</definedName>
    <definedName name="__SP8" localSheetId="15">#REF!</definedName>
    <definedName name="__SP8">#REF!</definedName>
    <definedName name="__SP9" localSheetId="15">#REF!</definedName>
    <definedName name="__SP9">#REF!</definedName>
    <definedName name="_dat1" localSheetId="15">#REF!</definedName>
    <definedName name="_dat1">#REF!</definedName>
    <definedName name="_dat10" localSheetId="15">#REF!</definedName>
    <definedName name="_dat10">#REF!</definedName>
    <definedName name="_dat11" localSheetId="15">#REF!</definedName>
    <definedName name="_dat11">#REF!</definedName>
    <definedName name="_dat12" localSheetId="15">#REF!</definedName>
    <definedName name="_dat12">#REF!</definedName>
    <definedName name="_dat13" localSheetId="15">#REF!</definedName>
    <definedName name="_dat13">#REF!</definedName>
    <definedName name="_dat14" localSheetId="15">#REF!</definedName>
    <definedName name="_dat14">#REF!</definedName>
    <definedName name="_dat15" localSheetId="15">#REF!</definedName>
    <definedName name="_dat15">#REF!</definedName>
    <definedName name="_dat16" localSheetId="15">#REF!</definedName>
    <definedName name="_dat16">#REF!</definedName>
    <definedName name="_dat17" localSheetId="15">#REF!</definedName>
    <definedName name="_dat17">#REF!</definedName>
    <definedName name="_dat18" localSheetId="15">#REF!</definedName>
    <definedName name="_dat18">#REF!</definedName>
    <definedName name="_dat19" localSheetId="15">#REF!</definedName>
    <definedName name="_dat19">#REF!</definedName>
    <definedName name="_dat2" localSheetId="15">#REF!</definedName>
    <definedName name="_dat2">#REF!</definedName>
    <definedName name="_dat20" localSheetId="15">#REF!</definedName>
    <definedName name="_dat20">#REF!</definedName>
    <definedName name="_dat21" localSheetId="15">#REF!</definedName>
    <definedName name="_dat21">#REF!</definedName>
    <definedName name="_dat22" localSheetId="15">#REF!</definedName>
    <definedName name="_dat22">#REF!</definedName>
    <definedName name="_dat23" localSheetId="15">#REF!</definedName>
    <definedName name="_dat23">#REF!</definedName>
    <definedName name="_dat24" localSheetId="15">#REF!</definedName>
    <definedName name="_dat24">#REF!</definedName>
    <definedName name="_dat3" localSheetId="15">#REF!</definedName>
    <definedName name="_dat3">#REF!</definedName>
    <definedName name="_dat4" localSheetId="15">#REF!</definedName>
    <definedName name="_dat4">#REF!</definedName>
    <definedName name="_dat5" localSheetId="15">#REF!</definedName>
    <definedName name="_dat5">#REF!</definedName>
    <definedName name="_dat6" localSheetId="15">#REF!</definedName>
    <definedName name="_dat6">#REF!</definedName>
    <definedName name="_dat7" localSheetId="15">#REF!</definedName>
    <definedName name="_dat7">#REF!</definedName>
    <definedName name="_dat8" localSheetId="15">#REF!</definedName>
    <definedName name="_dat8">#REF!</definedName>
    <definedName name="_dat9" localSheetId="15">#REF!</definedName>
    <definedName name="_dat9">#REF!</definedName>
    <definedName name="_FY1">#N/A</definedName>
    <definedName name="_M8">#N/A</definedName>
    <definedName name="_M9">#N/A</definedName>
    <definedName name="_Num2" localSheetId="15">#REF!</definedName>
    <definedName name="_Num2">#REF!</definedName>
    <definedName name="_prd2" localSheetId="15">#REF!</definedName>
    <definedName name="_prd2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r">#N/A</definedName>
    <definedName name="_SP1" localSheetId="15">#REF!</definedName>
    <definedName name="_SP1">#REF!</definedName>
    <definedName name="_SP10" localSheetId="15">#REF!</definedName>
    <definedName name="_SP10">#REF!</definedName>
    <definedName name="_SP11" localSheetId="15">#REF!</definedName>
    <definedName name="_SP11">#REF!</definedName>
    <definedName name="_SP12" localSheetId="15">#REF!</definedName>
    <definedName name="_SP12">#REF!</definedName>
    <definedName name="_SP13" localSheetId="15">#REF!</definedName>
    <definedName name="_SP13">#REF!</definedName>
    <definedName name="_SP14" localSheetId="15">#REF!</definedName>
    <definedName name="_SP14">#REF!</definedName>
    <definedName name="_SP15" localSheetId="15">#REF!</definedName>
    <definedName name="_SP15">#REF!</definedName>
    <definedName name="_SP16" localSheetId="15">#REF!</definedName>
    <definedName name="_SP16">#REF!</definedName>
    <definedName name="_SP17" localSheetId="15">#REF!</definedName>
    <definedName name="_SP17">#REF!</definedName>
    <definedName name="_SP18" localSheetId="15">#REF!</definedName>
    <definedName name="_SP18">#REF!</definedName>
    <definedName name="_SP19" localSheetId="15">#REF!</definedName>
    <definedName name="_SP19">#REF!</definedName>
    <definedName name="_SP2" localSheetId="15">#REF!</definedName>
    <definedName name="_SP2">#REF!</definedName>
    <definedName name="_SP20" localSheetId="15">#REF!</definedName>
    <definedName name="_SP20">#REF!</definedName>
    <definedName name="_SP3" localSheetId="15">#REF!</definedName>
    <definedName name="_SP3">#REF!</definedName>
    <definedName name="_SP4" localSheetId="15">#REF!</definedName>
    <definedName name="_SP4">#REF!</definedName>
    <definedName name="_SP5" localSheetId="15">#REF!</definedName>
    <definedName name="_SP5">#REF!</definedName>
    <definedName name="_SP7" localSheetId="15">#REF!</definedName>
    <definedName name="_SP7">#REF!</definedName>
    <definedName name="_SP8" localSheetId="15">#REF!</definedName>
    <definedName name="_SP8">#REF!</definedName>
    <definedName name="_SP9" localSheetId="15">#REF!</definedName>
    <definedName name="_SP9">#REF!</definedName>
    <definedName name="_xlnm._FilterDatabase" localSheetId="7" hidden="1">'31.07'!$A$1:$R$307</definedName>
    <definedName name="_xlnm._FilterDatabase" localSheetId="2" hidden="1">'ВЛ и КЛ ТСО'!$A$12:$AS$84</definedName>
    <definedName name="_xlnm._FilterDatabase" localSheetId="5" hidden="1">Лист3!$B$4:$F$28</definedName>
    <definedName name="_xlnm._FilterDatabase" localSheetId="4" hidden="1">Лист7!$A$126:$H$150</definedName>
    <definedName name="_xlnm._FilterDatabase" localSheetId="1" hidden="1">'Подстанции ТСО'!$A$9:$BA$73</definedName>
    <definedName name="_xlnm._FilterDatabase" localSheetId="10" hidden="1">'Реестр АоТП cnfhsq'!$B$4:$O$121</definedName>
    <definedName name="_xlnm._FilterDatabase" localSheetId="11" hidden="1">'Реестр АоТП!'!$A$5:$U$121</definedName>
    <definedName name="_xlnm._FilterDatabase" localSheetId="3" hidden="1">'Сводная информация'!$B$5:$AC$655</definedName>
    <definedName name="÷ĺňâĺđňűé" localSheetId="15">#REF!</definedName>
    <definedName name="÷ĺňâĺđňűé">#REF!</definedName>
    <definedName name="a" localSheetId="15">#REF!</definedName>
    <definedName name="a">#REF!</definedName>
    <definedName name="ACCURACY_RANGE" localSheetId="15">#REF!</definedName>
    <definedName name="ACCURACY_RANGE">#REF!</definedName>
    <definedName name="ADJOINT_POWER_FORMA_3_1" localSheetId="15">#REF!</definedName>
    <definedName name="ADJOINT_POWER_FORMA_3_1">#REF!</definedName>
    <definedName name="AES" localSheetId="15">#REF!</definedName>
    <definedName name="AES">#REF!</definedName>
    <definedName name="àî">#N/A</definedName>
    <definedName name="ALL_ORG" localSheetId="15">#REF!</definedName>
    <definedName name="ALL_ORG">#REF!</definedName>
    <definedName name="AN">#N/A</definedName>
    <definedName name="âňîđîé" localSheetId="15">#REF!</definedName>
    <definedName name="âňîđîé">#REF!</definedName>
    <definedName name="anscount" hidden="1">1</definedName>
    <definedName name="AOE" localSheetId="15">#REF!</definedName>
    <definedName name="AOE">#REF!</definedName>
    <definedName name="APR" localSheetId="15">#REF!</definedName>
    <definedName name="APR">#REF!</definedName>
    <definedName name="asdas" localSheetId="15">#REF!</definedName>
    <definedName name="asdas">#REF!</definedName>
    <definedName name="asdasd" localSheetId="15" hidden="1">управ.таблица!P5_T1_Protect,управ.таблица!P6_T1_Protect,управ.таблица!P7_T1_Protect,управ.таблица!P8_T1_Protect,управ.таблица!P9_T1_Protect,управ.таблица!P10_T1_Protect,управ.таблица!P11_T1_Protect,управ.таблица!P12_T1_Protect,управ.таблица!P13_T1_Protect,управ.таблица!P14_T1_Protect</definedName>
    <definedName name="asdasd" hidden="1">[0]!P5_T1_Protect,[0]!P6_T1_Protect,[0]!P7_T1_Protect,[0]!P8_T1_Protect,[0]!P9_T1_Protect,[0]!P10_T1_Protect,[0]!P11_T1_Protect,[0]!P12_T1_Protect,[0]!P13_T1_Protect,[0]!P14_T1_Protect</definedName>
    <definedName name="asdasda" localSheetId="15" hidden="1">#REF!,#REF!,#REF!,#REF!,#REF!,#REF!</definedName>
    <definedName name="asdasda" hidden="1">#REF!,#REF!,#REF!,#REF!,#REF!,#REF!</definedName>
    <definedName name="AUG" localSheetId="15">#REF!</definedName>
    <definedName name="AUG">#REF!</definedName>
    <definedName name="b" localSheetId="15">#REF!</definedName>
    <definedName name="b">#REF!</definedName>
    <definedName name="B490_02" localSheetId="15">#REF!</definedName>
    <definedName name="B490_02">#REF!</definedName>
    <definedName name="BALEE_FLOAD" localSheetId="15">#REF!</definedName>
    <definedName name="BALEE_FLOAD">#REF!</definedName>
    <definedName name="BALEE_PROT" localSheetId="15">#REF!,#REF!,#REF!,#REF!</definedName>
    <definedName name="BALEE_PROT">#REF!,#REF!,#REF!,#REF!</definedName>
    <definedName name="BALM_FLOAD" localSheetId="15">#REF!</definedName>
    <definedName name="BALM_FLOAD">#REF!</definedName>
    <definedName name="BALM_PROT" localSheetId="15">#REF!,#REF!,#REF!,#REF!</definedName>
    <definedName name="BALM_PROT">#REF!,#REF!,#REF!,#REF!</definedName>
    <definedName name="BASE_METHOD" localSheetId="15">#REF!</definedName>
    <definedName name="BASE_METHOD">#REF!</definedName>
    <definedName name="C_STAT" localSheetId="15">#REF!</definedName>
    <definedName name="C_STAT">#REF!</definedName>
    <definedName name="cd">#N/A</definedName>
    <definedName name="com">#N/A</definedName>
    <definedName name="CompOt">#N/A</definedName>
    <definedName name="CompOt2">#N/A</definedName>
    <definedName name="CompRas">#N/A</definedName>
    <definedName name="Contents" localSheetId="15">#REF!</definedName>
    <definedName name="Contents">#REF!</definedName>
    <definedName name="COPY_DIAP" localSheetId="15">#REF!</definedName>
    <definedName name="COPY_DIAP">#REF!</definedName>
    <definedName name="ct">#N/A</definedName>
    <definedName name="CUR_VER" localSheetId="15">#REF!</definedName>
    <definedName name="CUR_VER">#REF!</definedName>
    <definedName name="d" localSheetId="15">#REF!</definedName>
    <definedName name="d">#REF!</definedName>
    <definedName name="ď">#N/A</definedName>
    <definedName name="DaNet" localSheetId="15">#REF!</definedName>
    <definedName name="DaNet">#REF!</definedName>
    <definedName name="DATA" localSheetId="15">#REF!</definedName>
    <definedName name="DATA">#REF!</definedName>
    <definedName name="DATE" localSheetId="15">#REF!</definedName>
    <definedName name="DATE">#REF!</definedName>
    <definedName name="ďď">#N/A</definedName>
    <definedName name="đđ">#N/A</definedName>
    <definedName name="đđđ">#N/A</definedName>
    <definedName name="DEC" localSheetId="15">#REF!</definedName>
    <definedName name="DEC">#REF!</definedName>
    <definedName name="DELETE_HL_COLUMN_MARKER" localSheetId="15">#REF!</definedName>
    <definedName name="DELETE_HL_COLUMN_MARKER">#REF!</definedName>
    <definedName name="DELETE_LOSTS_HL_COLUMN_MARKER" localSheetId="15">#REF!</definedName>
    <definedName name="DELETE_LOSTS_HL_COLUMN_MARKER">#REF!</definedName>
    <definedName name="DELETE_P_1_30_CUSTOMER_HL_COLUMN_MARKER" localSheetId="15">#REF!</definedName>
    <definedName name="DELETE_P_1_30_CUSTOMER_HL_COLUMN_MARKER">#REF!</definedName>
    <definedName name="DELETE_P_1_30_HL_COLUMN_MARKER" localSheetId="15">#REF!</definedName>
    <definedName name="DELETE_P_1_30_HL_COLUMN_MARKER">#REF!</definedName>
    <definedName name="dip" localSheetId="15">#REF!,управ.таблица!P1_dip,управ.таблица!P2_dip,управ.таблица!P3_dip,управ.таблица!P4_dip</definedName>
    <definedName name="dip">#REF!,P1_dip,P2_dip,P3_dip,P4_dip</definedName>
    <definedName name="ďĺđâűé" localSheetId="15">#REF!</definedName>
    <definedName name="ďĺđâűé">#REF!</definedName>
    <definedName name="DOC" localSheetId="15">#REF!</definedName>
    <definedName name="DOC">#REF!</definedName>
    <definedName name="Down_range" localSheetId="15">#REF!</definedName>
    <definedName name="Down_range">#REF!</definedName>
    <definedName name="dsfsdf" localSheetId="15" hidden="1">#REF!,#REF!,#REF!,#REF!,#REF!,#REF!,#REF!</definedName>
    <definedName name="dsfsdf" hidden="1">#REF!,#REF!,#REF!,#REF!,#REF!,#REF!,#REF!</definedName>
    <definedName name="dsragh">#N/A</definedName>
    <definedName name="e" localSheetId="15">#REF!</definedName>
    <definedName name="e">#REF!</definedName>
    <definedName name="EE_DISBALANCE" localSheetId="15">#REF!</definedName>
    <definedName name="EE_DISBALANCE">#REF!</definedName>
    <definedName name="EE_POWER_FORMA_3_1" localSheetId="15">#REF!</definedName>
    <definedName name="EE_POWER_FORMA_3_1">#REF!</definedName>
    <definedName name="EE_TOTAL_DISBALANCE" localSheetId="15">#REF!</definedName>
    <definedName name="EE_TOTAL_DISBALANCE">#REF!</definedName>
    <definedName name="ęĺ">#N/A</definedName>
    <definedName name="eso" localSheetId="15">#REF!,управ.таблица!P1_eso</definedName>
    <definedName name="eso">#REF!,P1_eso</definedName>
    <definedName name="ESO_ET" localSheetId="15">#REF!</definedName>
    <definedName name="ESO_ET">#REF!</definedName>
    <definedName name="ESO_PROT">#N/A</definedName>
    <definedName name="ESOcom" localSheetId="15">#REF!</definedName>
    <definedName name="ESOcom">#REF!</definedName>
    <definedName name="ew">#N/A</definedName>
    <definedName name="f" localSheetId="15">#REF!</definedName>
    <definedName name="f">#REF!</definedName>
    <definedName name="F_ST_ET" localSheetId="15">#REF!</definedName>
    <definedName name="F_ST_ET">#REF!</definedName>
    <definedName name="F10_FST_OPT" localSheetId="15">#REF!</definedName>
    <definedName name="F10_FST_OPT">#REF!</definedName>
    <definedName name="F10_FST_OPT_1" localSheetId="15">#REF!</definedName>
    <definedName name="F10_FST_OPT_1">#REF!</definedName>
    <definedName name="F10_FST_OPT_2" localSheetId="15">#REF!</definedName>
    <definedName name="F10_FST_OPT_2">#REF!</definedName>
    <definedName name="F10_FST_OPT_3" localSheetId="15">#REF!</definedName>
    <definedName name="F10_FST_OPT_3">#REF!</definedName>
    <definedName name="F10_FST_ROZN" localSheetId="15">#REF!</definedName>
    <definedName name="F10_FST_ROZN">#REF!</definedName>
    <definedName name="F10_FST_ROZN_1" localSheetId="15">#REF!</definedName>
    <definedName name="F10_FST_ROZN_1">#REF!</definedName>
    <definedName name="F10_FST_ROZN_2" localSheetId="15">#REF!</definedName>
    <definedName name="F10_FST_ROZN_2">#REF!</definedName>
    <definedName name="F10_MAX_OPT" localSheetId="15">#REF!</definedName>
    <definedName name="F10_MAX_OPT">#REF!</definedName>
    <definedName name="F10_MAX_OPT_1" localSheetId="15">#REF!</definedName>
    <definedName name="F10_MAX_OPT_1">#REF!</definedName>
    <definedName name="F10_MAX_OPT_2" localSheetId="15">#REF!</definedName>
    <definedName name="F10_MAX_OPT_2">#REF!</definedName>
    <definedName name="F10_MAX_OPT_3" localSheetId="15">#REF!</definedName>
    <definedName name="F10_MAX_OPT_3">#REF!</definedName>
    <definedName name="F10_MAX_ROZN" localSheetId="15">#REF!</definedName>
    <definedName name="F10_MAX_ROZN">#REF!</definedName>
    <definedName name="F10_MAX_ROZN_1" localSheetId="15">#REF!</definedName>
    <definedName name="F10_MAX_ROZN_1">#REF!</definedName>
    <definedName name="F10_MAX_ROZN_2" localSheetId="15">#REF!</definedName>
    <definedName name="F10_MAX_ROZN_2">#REF!</definedName>
    <definedName name="F10_MIN_OPT" localSheetId="15">#REF!</definedName>
    <definedName name="F10_MIN_OPT">#REF!</definedName>
    <definedName name="F10_MIN_OPT_1" localSheetId="15">#REF!</definedName>
    <definedName name="F10_MIN_OPT_1">#REF!</definedName>
    <definedName name="F10_MIN_OPT_2" localSheetId="15">#REF!</definedName>
    <definedName name="F10_MIN_OPT_2">#REF!</definedName>
    <definedName name="F10_MIN_OPT_3" localSheetId="15">#REF!</definedName>
    <definedName name="F10_MIN_OPT_3">#REF!</definedName>
    <definedName name="F10_MIN_ROZN" localSheetId="15">#REF!</definedName>
    <definedName name="F10_MIN_ROZN">#REF!</definedName>
    <definedName name="F10_MIN_ROZN_1" localSheetId="15">#REF!</definedName>
    <definedName name="F10_MIN_ROZN_1">#REF!</definedName>
    <definedName name="F10_MIN_ROZN_2" localSheetId="15">#REF!</definedName>
    <definedName name="F10_MIN_ROZN_2">#REF!</definedName>
    <definedName name="F10_SCOPE" localSheetId="15">#REF!</definedName>
    <definedName name="F10_SCOPE">#REF!</definedName>
    <definedName name="F9_OPT" localSheetId="15">#REF!</definedName>
    <definedName name="F9_OPT">#REF!</definedName>
    <definedName name="F9_OPT_1" localSheetId="15">#REF!</definedName>
    <definedName name="F9_OPT_1">#REF!</definedName>
    <definedName name="F9_OPT_2" localSheetId="15">#REF!</definedName>
    <definedName name="F9_OPT_2">#REF!</definedName>
    <definedName name="F9_OPT_3" localSheetId="15">#REF!</definedName>
    <definedName name="F9_OPT_3">#REF!</definedName>
    <definedName name="F9_ROZN" localSheetId="15">#REF!</definedName>
    <definedName name="F9_ROZN">#REF!</definedName>
    <definedName name="F9_ROZN_1" localSheetId="15">#REF!</definedName>
    <definedName name="F9_ROZN_1">#REF!</definedName>
    <definedName name="F9_ROZN_2" localSheetId="15">#REF!</definedName>
    <definedName name="F9_ROZN_2">#REF!</definedName>
    <definedName name="F9_SC_1" localSheetId="15">#REF!</definedName>
    <definedName name="F9_SC_1">#REF!</definedName>
    <definedName name="F9_SC_2" localSheetId="15">#REF!</definedName>
    <definedName name="F9_SC_2">#REF!</definedName>
    <definedName name="F9_SC_3" localSheetId="15">#REF!</definedName>
    <definedName name="F9_SC_3">#REF!</definedName>
    <definedName name="F9_SC_4" localSheetId="15">#REF!</definedName>
    <definedName name="F9_SC_4">#REF!</definedName>
    <definedName name="F9_SC_5" localSheetId="15">#REF!</definedName>
    <definedName name="F9_SC_5">#REF!</definedName>
    <definedName name="F9_SC_6" localSheetId="15">#REF!</definedName>
    <definedName name="F9_SC_6">#REF!</definedName>
    <definedName name="F9_SCOPE" localSheetId="15">#REF!</definedName>
    <definedName name="F9_SCOPE">#REF!</definedName>
    <definedName name="fbgffnjfgg">#N/A</definedName>
    <definedName name="FEB" localSheetId="15">#REF!</definedName>
    <definedName name="FEB">#REF!</definedName>
    <definedName name="fff" localSheetId="15">#REF!</definedName>
    <definedName name="fff">#REF!</definedName>
    <definedName name="fg">#N/A</definedName>
    <definedName name="ForIns" localSheetId="15">#REF!</definedName>
    <definedName name="ForIns">#REF!</definedName>
    <definedName name="FUEL" localSheetId="15">#REF!</definedName>
    <definedName name="FUEL">#REF!</definedName>
    <definedName name="FUEL_ET" localSheetId="15">#REF!</definedName>
    <definedName name="FUEL_ET">#REF!</definedName>
    <definedName name="FUELLIST" localSheetId="15">#REF!</definedName>
    <definedName name="FUELLIST">#REF!</definedName>
    <definedName name="g" localSheetId="15">#REF!</definedName>
    <definedName name="g">#REF!</definedName>
    <definedName name="GES" localSheetId="15">#REF!</definedName>
    <definedName name="GES">#REF!</definedName>
    <definedName name="GES_DATA" localSheetId="15">#REF!</definedName>
    <definedName name="GES_DATA">#REF!</definedName>
    <definedName name="GES_LIST" localSheetId="15">#REF!</definedName>
    <definedName name="GES_LIST">#REF!</definedName>
    <definedName name="GES3_DATA" localSheetId="15">#REF!</definedName>
    <definedName name="GES3_DATA">#REF!</definedName>
    <definedName name="gfg">#N/A</definedName>
    <definedName name="gh">#N/A</definedName>
    <definedName name="ghfgh" localSheetId="15">управ.таблица!P1_T28_Protection,управ.таблица!P2_T28_Protection,управ.таблица!P3_T28_Protection,управ.таблица!P4_T28_Protection,управ.таблица!P5_T28_Protection,управ.таблица!P6_T28_Protection,управ.таблица!P7_T28_Protection,управ.таблица!P8_T28_Protection</definedName>
    <definedName name="ghfgh">P1_T28_Protection,P2_T28_Protection,P3_T28_Protection,P4_T28_Protection,P5_T28_Protection,P6_T28_Protection,P7_T28_Protection,P8_T28_Protection</definedName>
    <definedName name="ghhktyi">#N/A</definedName>
    <definedName name="god" localSheetId="15">#REF!</definedName>
    <definedName name="god">#REF!</definedName>
    <definedName name="GRES" localSheetId="15">#REF!</definedName>
    <definedName name="GRES">#REF!</definedName>
    <definedName name="GRES_DATA" localSheetId="15">#REF!</definedName>
    <definedName name="GRES_DATA">#REF!</definedName>
    <definedName name="GRES_LIST" localSheetId="15">#REF!</definedName>
    <definedName name="GRES_LIST">#REF!</definedName>
    <definedName name="grety5e">#N/A</definedName>
    <definedName name="gtty">#N/A</definedName>
    <definedName name="h">#N/A</definedName>
    <definedName name="Helper_Котельные" localSheetId="15">#REF!</definedName>
    <definedName name="Helper_Котельные">#REF!</definedName>
    <definedName name="Helper_ТЭС" localSheetId="15">#REF!</definedName>
    <definedName name="Helper_ТЭС">#REF!</definedName>
    <definedName name="Helper_ТЭС_Котельные" localSheetId="15">#REF!,#REF!</definedName>
    <definedName name="Helper_ТЭС_Котельные">#REF!,#REF!</definedName>
    <definedName name="Helper_ФОРЭМ" localSheetId="15">#REF!</definedName>
    <definedName name="Helper_ФОРЭМ">#REF!</definedName>
    <definedName name="hfte">#N/A</definedName>
    <definedName name="hhh">#N/A</definedName>
    <definedName name="hhy">#N/A</definedName>
    <definedName name="îî">#N/A</definedName>
    <definedName name="INN" localSheetId="15">#REF!</definedName>
    <definedName name="INN">#REF!</definedName>
    <definedName name="j">#N/A</definedName>
    <definedName name="JAN" localSheetId="15">#REF!</definedName>
    <definedName name="JAN">#REF!</definedName>
    <definedName name="JUL" localSheetId="15">#REF!</definedName>
    <definedName name="JUL">#REF!</definedName>
    <definedName name="JUN" localSheetId="15">#REF!</definedName>
    <definedName name="JUN">#REF!</definedName>
    <definedName name="k">#N/A</definedName>
    <definedName name="knkn.n.">#N/A</definedName>
    <definedName name="kvartal" localSheetId="15">#REF!</definedName>
    <definedName name="kvartal">#REF!</definedName>
    <definedName name="l">#N/A</definedName>
    <definedName name="logic" localSheetId="15">#REF!</definedName>
    <definedName name="logic">#REF!</definedName>
    <definedName name="M7.3">#N/A</definedName>
    <definedName name="MAR" localSheetId="15">#REF!</definedName>
    <definedName name="MAR">#REF!</definedName>
    <definedName name="MAY" localSheetId="15">#REF!</definedName>
    <definedName name="MAY">#REF!</definedName>
    <definedName name="method_calc_services_amount" localSheetId="15">#REF!</definedName>
    <definedName name="method_calc_services_amount">#REF!</definedName>
    <definedName name="MmExcelLinker_6E24F10A_D93B_4197_A91F_1E8C46B84DD5" localSheetId="15">РТ передача #REF!</definedName>
    <definedName name="MmExcelLinker_6E24F10A_D93B_4197_A91F_1E8C46B84DD5">РТ передача #REF!</definedName>
    <definedName name="MO" localSheetId="15">#REF!</definedName>
    <definedName name="MO">#REF!</definedName>
    <definedName name="MONTH" localSheetId="15">#REF!</definedName>
    <definedName name="MONTH">#REF!</definedName>
    <definedName name="ňđĺňčé" localSheetId="15">#REF!</definedName>
    <definedName name="ňđĺňčé">#REF!</definedName>
    <definedName name="net" localSheetId="15">#REF!,управ.таблица!P1_net</definedName>
    <definedName name="net">#REF!,P1_net</definedName>
    <definedName name="nfyz">#N/A</definedName>
    <definedName name="NOM" localSheetId="15">#REF!</definedName>
    <definedName name="NOM">#REF!</definedName>
    <definedName name="NOV" localSheetId="15">#REF!</definedName>
    <definedName name="NOV">#REF!</definedName>
    <definedName name="NSRF" localSheetId="15">#REF!</definedName>
    <definedName name="NSRF">#REF!</definedName>
    <definedName name="Num" localSheetId="15">#REF!</definedName>
    <definedName name="Num">#REF!</definedName>
    <definedName name="NUM_COLUMN_MARKER" localSheetId="15">#REF!</definedName>
    <definedName name="NUM_COLUMN_MARKER">#REF!</definedName>
    <definedName name="o">#N/A</definedName>
    <definedName name="OCT" localSheetId="15">#REF!</definedName>
    <definedName name="OCT">#REF!</definedName>
    <definedName name="OKTMO" localSheetId="15">#REF!</definedName>
    <definedName name="OKTMO">#REF!</definedName>
    <definedName name="öó">#N/A</definedName>
    <definedName name="opa" localSheetId="15" hidden="1">#REF!,#REF!,#REF!,#REF!,#REF!,#REF!,#REF!,#REF!</definedName>
    <definedName name="opa" hidden="1">#REF!,#REF!,#REF!,#REF!,#REF!,#REF!,#REF!,#REF!</definedName>
    <definedName name="ORE" localSheetId="15">#REF!</definedName>
    <definedName name="ORE">#REF!</definedName>
    <definedName name="org" localSheetId="15">#REF!</definedName>
    <definedName name="org">#REF!</definedName>
    <definedName name="Org_list" localSheetId="15">#REF!</definedName>
    <definedName name="Org_list">#REF!</definedName>
    <definedName name="OTH_DATA" localSheetId="15">#REF!</definedName>
    <definedName name="OTH_DATA">#REF!</definedName>
    <definedName name="OTH_LIST" localSheetId="15">#REF!</definedName>
    <definedName name="OTH_LIST">#REF!</definedName>
    <definedName name="p" localSheetId="15">#REF!</definedName>
    <definedName name="p">#REF!</definedName>
    <definedName name="P_1_30_COLUMN_MARKER" localSheetId="15">#REF!</definedName>
    <definedName name="P_1_30_COLUMN_MARKER">#REF!</definedName>
    <definedName name="P_1_30_CUSTOMER_COLUMN_MARKER" localSheetId="15">#REF!</definedName>
    <definedName name="P_1_30_CUSTOMER_COLUMN_MARKER">#REF!</definedName>
    <definedName name="P_1_30_NUM_COLUMN_MARKER" localSheetId="15">#REF!</definedName>
    <definedName name="P_1_30_NUM_COLUMN_MARKER">#REF!</definedName>
    <definedName name="P_1_30_NUM_CUSTOMER_COLUMN_MARKER" localSheetId="15">#REF!</definedName>
    <definedName name="P_1_30_NUM_CUSTOMER_COLUMN_MARKER">#REF!</definedName>
    <definedName name="P1_30_1_EE_1_TOTAL" localSheetId="15">#REF!</definedName>
    <definedName name="P1_30_1_EE_1_TOTAL">#REF!</definedName>
    <definedName name="P1_30_1_EE_2_TOTAL" localSheetId="15">#REF!</definedName>
    <definedName name="P1_30_1_EE_2_TOTAL">#REF!</definedName>
    <definedName name="P1_30_1_EE_3_TOTAL" localSheetId="15">#REF!</definedName>
    <definedName name="P1_30_1_EE_3_TOTAL">#REF!</definedName>
    <definedName name="P1_30_1_POWER_1_TOTAL" localSheetId="15">#REF!</definedName>
    <definedName name="P1_30_1_POWER_1_TOTAL">#REF!</definedName>
    <definedName name="P1_30_1_POWER_2_TOTAL" localSheetId="15">#REF!</definedName>
    <definedName name="P1_30_1_POWER_2_TOTAL">#REF!</definedName>
    <definedName name="P1_30_1_POWER_3_TOTAL" localSheetId="15">#REF!</definedName>
    <definedName name="P1_30_1_POWER_3_TOTAL">#REF!</definedName>
    <definedName name="P1_30_3_1_ADD_SBWT_COMPANY_RANGE" localSheetId="15">#REF!</definedName>
    <definedName name="P1_30_3_1_ADD_SBWT_COMPANY_RANGE">#REF!</definedName>
    <definedName name="P1_30_3_2_ADD_SBWT_COMPANY_RANGE" localSheetId="15">#REF!</definedName>
    <definedName name="P1_30_3_2_ADD_SBWT_COMPANY_RANGE">#REF!</definedName>
    <definedName name="P1_30_4_1_ADD_SBWT_COMPANY_RANGE" localSheetId="15">#REF!</definedName>
    <definedName name="P1_30_4_1_ADD_SBWT_COMPANY_RANGE">#REF!</definedName>
    <definedName name="P1_30_5_3_EE_1_SUM" localSheetId="15">#REF!</definedName>
    <definedName name="P1_30_5_3_EE_1_SUM">#REF!</definedName>
    <definedName name="P1_30_5_3_EE_2_SUM" localSheetId="15">#REF!</definedName>
    <definedName name="P1_30_5_3_EE_2_SUM">#REF!</definedName>
    <definedName name="P1_30_5_3_EE_3_SUM" localSheetId="15">#REF!</definedName>
    <definedName name="P1_30_5_3_EE_3_SUM">#REF!</definedName>
    <definedName name="P1_30_5_3_POWER_1_SUM" localSheetId="15">#REF!</definedName>
    <definedName name="P1_30_5_3_POWER_1_SUM">#REF!</definedName>
    <definedName name="P1_30_5_3_POWER_2_SUM" localSheetId="15">#REF!</definedName>
    <definedName name="P1_30_5_3_POWER_2_SUM">#REF!</definedName>
    <definedName name="P1_30_5_3_POWER_3_SUM" localSheetId="15">#REF!</definedName>
    <definedName name="P1_30_5_3_POWER_3_SUM">#REF!</definedName>
    <definedName name="P1_30_5_EE_1_SUM" localSheetId="15">#REF!</definedName>
    <definedName name="P1_30_5_EE_1_SUM">#REF!</definedName>
    <definedName name="P1_30_5_EE_2_SUM" localSheetId="15">#REF!</definedName>
    <definedName name="P1_30_5_EE_2_SUM">#REF!</definedName>
    <definedName name="P1_30_5_EE_3_SUM" localSheetId="15">#REF!</definedName>
    <definedName name="P1_30_5_EE_3_SUM">#REF!</definedName>
    <definedName name="P1_30_5_POWER_1_SUM" localSheetId="15">#REF!</definedName>
    <definedName name="P1_30_5_POWER_1_SUM">#REF!</definedName>
    <definedName name="P1_30_5_POWER_2_SUM" localSheetId="15">#REF!</definedName>
    <definedName name="P1_30_5_POWER_2_SUM">#REF!</definedName>
    <definedName name="P1_30_5_POWER_3_SUM" localSheetId="15">#REF!</definedName>
    <definedName name="P1_30_5_POWER_3_SUM">#REF!</definedName>
    <definedName name="P1_30_SECTION_3_2_ROW" localSheetId="15">#REF!</definedName>
    <definedName name="P1_30_SECTION_3_2_ROW">#REF!</definedName>
    <definedName name="P1_30_SECTION_5_3_ROW" localSheetId="15">#REF!</definedName>
    <definedName name="P1_30_SECTION_5_3_ROW">#REF!</definedName>
    <definedName name="P1_4_1_EE_1_TOTAL" localSheetId="15">#REF!</definedName>
    <definedName name="P1_4_1_EE_1_TOTAL">#REF!</definedName>
    <definedName name="P1_4_1_EE_2_TOTAL" localSheetId="15">#REF!</definedName>
    <definedName name="P1_4_1_EE_2_TOTAL">#REF!</definedName>
    <definedName name="P1_4_1_EE_3_TOTAL" localSheetId="15">#REF!</definedName>
    <definedName name="P1_4_1_EE_3_TOTAL">#REF!</definedName>
    <definedName name="P1_4_4_1_EE_1_SUM" localSheetId="15">#REF!</definedName>
    <definedName name="P1_4_4_1_EE_1_SUM">#REF!</definedName>
    <definedName name="P1_4_4_1_EE_2_SUM" localSheetId="15">#REF!</definedName>
    <definedName name="P1_4_4_1_EE_2_SUM">#REF!</definedName>
    <definedName name="P1_4_4_1_EE_3_SUM" localSheetId="15">#REF!</definedName>
    <definedName name="P1_4_4_1_EE_3_SUM">#REF!</definedName>
    <definedName name="P1_4_4_EE_1_SUM" localSheetId="15">#REF!</definedName>
    <definedName name="P1_4_4_EE_1_SUM">#REF!</definedName>
    <definedName name="P1_4_4_EE_2_SUM" localSheetId="15">#REF!</definedName>
    <definedName name="P1_4_4_EE_2_SUM">#REF!</definedName>
    <definedName name="P1_4_4_EE_3_SUM" localSheetId="15">#REF!</definedName>
    <definedName name="P1_4_4_EE_3_SUM">#REF!</definedName>
    <definedName name="P1_4_SECTION_2_2_ROW" localSheetId="15">#REF!</definedName>
    <definedName name="P1_4_SECTION_2_2_ROW">#REF!</definedName>
    <definedName name="P1_4_SECTION_4_ROW" localSheetId="15">#REF!</definedName>
    <definedName name="P1_4_SECTION_4_ROW">#REF!</definedName>
    <definedName name="P1_5_1_POWER_1_TOTAL" localSheetId="15">#REF!</definedName>
    <definedName name="P1_5_1_POWER_1_TOTAL">#REF!</definedName>
    <definedName name="P1_5_1_POWER_2_TOTAL" localSheetId="15">#REF!</definedName>
    <definedName name="P1_5_1_POWER_2_TOTAL">#REF!</definedName>
    <definedName name="P1_5_1_POWER_3_TOTAL" localSheetId="15">#REF!</definedName>
    <definedName name="P1_5_1_POWER_3_TOTAL">#REF!</definedName>
    <definedName name="P1_5_4_1_POWER_1_SUM" localSheetId="15">#REF!</definedName>
    <definedName name="P1_5_4_1_POWER_1_SUM">#REF!</definedName>
    <definedName name="P1_5_4_1_POWER_2_SUM" localSheetId="15">#REF!</definedName>
    <definedName name="P1_5_4_1_POWER_2_SUM">#REF!</definedName>
    <definedName name="P1_5_4_1_POWER_3_SUM" localSheetId="15">#REF!</definedName>
    <definedName name="P1_5_4_1_POWER_3_SUM">#REF!</definedName>
    <definedName name="P1_5_4_POWER_1_SUM" localSheetId="15">#REF!</definedName>
    <definedName name="P1_5_4_POWER_1_SUM">#REF!</definedName>
    <definedName name="P1_5_4_POWER_2_SUM" localSheetId="15">#REF!</definedName>
    <definedName name="P1_5_4_POWER_2_SUM">#REF!</definedName>
    <definedName name="P1_5_4_POWER_3_SUM" localSheetId="15">#REF!</definedName>
    <definedName name="P1_5_4_POWER_3_SUM">#REF!</definedName>
    <definedName name="P1_5_SECTION_2_2_ROW" localSheetId="15">#REF!</definedName>
    <definedName name="P1_5_SECTION_2_2_ROW">#REF!</definedName>
    <definedName name="P1_5_SECTION_4_ROW" localSheetId="15">#REF!</definedName>
    <definedName name="P1_5_SECTION_4_ROW">#REF!</definedName>
    <definedName name="P1_dip" localSheetId="15" hidden="1">#REF!,#REF!,#REF!,#REF!,#REF!,#REF!,#REF!</definedName>
    <definedName name="P1_dip" hidden="1">#REF!,#REF!,#REF!,#REF!,#REF!,#REF!,#REF!</definedName>
    <definedName name="P1_eso" localSheetId="15" hidden="1">#REF!,#REF!,#REF!,#REF!,#REF!,#REF!,#REF!</definedName>
    <definedName name="P1_eso" hidden="1">#REF!,#REF!,#REF!,#REF!,#REF!,#REF!,#REF!</definedName>
    <definedName name="P1_ESO_PROT" localSheetId="15" hidden="1">#REF!,#REF!,#REF!,#REF!,#REF!,#REF!,#REF!,#REF!</definedName>
    <definedName name="P1_ESO_PROT" hidden="1">#REF!,#REF!,#REF!,#REF!,#REF!,#REF!,#REF!,#REF!</definedName>
    <definedName name="P1_net" localSheetId="15" hidden="1">#REF!,#REF!,#REF!,#REF!,#REF!,#REF!,#REF!</definedName>
    <definedName name="P1_net" hidden="1">#REF!,#REF!,#REF!,#REF!,#REF!,#REF!,#REF!</definedName>
    <definedName name="P1_SBT_PROT" localSheetId="15" hidden="1">#REF!,#REF!,#REF!,#REF!,#REF!,#REF!,#REF!</definedName>
    <definedName name="P1_SBT_PROT" hidden="1">#REF!,#REF!,#REF!,#REF!,#REF!,#REF!,#REF!</definedName>
    <definedName name="P1_SC22" localSheetId="15" hidden="1">#REF!,#REF!,#REF!,#REF!,#REF!,#REF!</definedName>
    <definedName name="P1_SC22" hidden="1">#REF!,#REF!,#REF!,#REF!,#REF!,#REF!</definedName>
    <definedName name="P1_SCOPE_16_PRT" localSheetId="15">#REF!,#REF!,#REF!,#REF!,#REF!,#REF!,#REF!,#REF!,#REF!</definedName>
    <definedName name="P1_SCOPE_16_PRT">#REF!,#REF!,#REF!,#REF!,#REF!,#REF!,#REF!,#REF!,#REF!</definedName>
    <definedName name="P1_SCOPE_17_PRT" localSheetId="15" hidden="1">#REF!,#REF!,#REF!,#REF!,#REF!,#REF!,#REF!,#REF!</definedName>
    <definedName name="P1_SCOPE_17_PRT" hidden="1">#REF!,#REF!,#REF!,#REF!,#REF!,#REF!,#REF!,#REF!</definedName>
    <definedName name="P1_SCOPE_4_PRT" localSheetId="15" hidden="1">#REF!,#REF!,#REF!,#REF!,#REF!,#REF!,#REF!,#REF!,#REF!</definedName>
    <definedName name="P1_SCOPE_4_PRT" hidden="1">#REF!,#REF!,#REF!,#REF!,#REF!,#REF!,#REF!,#REF!,#REF!</definedName>
    <definedName name="P1_SCOPE_5_PRT" localSheetId="15" hidden="1">#REF!,#REF!,#REF!,#REF!,#REF!,#REF!,#REF!,#REF!,#REF!</definedName>
    <definedName name="P1_SCOPE_5_PRT" hidden="1">#REF!,#REF!,#REF!,#REF!,#REF!,#REF!,#REF!,#REF!,#REF!</definedName>
    <definedName name="P1_SCOPE_CORR" localSheetId="15" hidden="1">#REF!,#REF!,#REF!,#REF!,#REF!,#REF!,#REF!</definedName>
    <definedName name="P1_SCOPE_CORR" hidden="1">#REF!,#REF!,#REF!,#REF!,#REF!,#REF!,#REF!</definedName>
    <definedName name="P1_SCOPE_DOP" localSheetId="15" hidden="1">#REF!,#REF!,#REF!,#REF!,#REF!,#REF!</definedName>
    <definedName name="P1_SCOPE_DOP" hidden="1">#REF!,#REF!,#REF!,#REF!,#REF!,#REF!</definedName>
    <definedName name="P1_SCOPE_F1_PRT" localSheetId="15" hidden="1">#REF!,#REF!,#REF!,#REF!</definedName>
    <definedName name="P1_SCOPE_F1_PRT" hidden="1">#REF!,#REF!,#REF!,#REF!</definedName>
    <definedName name="P1_SCOPE_F2_PRT" localSheetId="15" hidden="1">#REF!,#REF!,#REF!,#REF!</definedName>
    <definedName name="P1_SCOPE_F2_PRT" hidden="1">#REF!,#REF!,#REF!,#REF!</definedName>
    <definedName name="P1_SCOPE_FLOAD" localSheetId="15" hidden="1">#REF!,#REF!,#REF!,#REF!,#REF!,#REF!</definedName>
    <definedName name="P1_SCOPE_FLOAD" hidden="1">#REF!,#REF!,#REF!,#REF!,#REF!,#REF!</definedName>
    <definedName name="P1_SCOPE_FRML" localSheetId="15" hidden="1">#REF!,#REF!,#REF!,#REF!,#REF!,#REF!</definedName>
    <definedName name="P1_SCOPE_FRML" hidden="1">#REF!,#REF!,#REF!,#REF!,#REF!,#REF!</definedName>
    <definedName name="P1_SCOPE_FST7" localSheetId="15" hidden="1">#REF!,#REF!,#REF!,#REF!,#REF!,#REF!</definedName>
    <definedName name="P1_SCOPE_FST7" hidden="1">#REF!,#REF!,#REF!,#REF!,#REF!,#REF!</definedName>
    <definedName name="P1_SCOPE_FULL_LOAD" localSheetId="15" hidden="1">#REF!,#REF!,#REF!,#REF!,#REF!,#REF!</definedName>
    <definedName name="P1_SCOPE_FULL_LOAD" hidden="1">#REF!,#REF!,#REF!,#REF!,#REF!,#REF!</definedName>
    <definedName name="P1_SCOPE_IND" localSheetId="15" hidden="1">#REF!,#REF!,#REF!,#REF!,#REF!,#REF!</definedName>
    <definedName name="P1_SCOPE_IND" hidden="1">#REF!,#REF!,#REF!,#REF!,#REF!,#REF!</definedName>
    <definedName name="P1_SCOPE_IND2" localSheetId="15" hidden="1">#REF!,#REF!,#REF!,#REF!,#REF!</definedName>
    <definedName name="P1_SCOPE_IND2" hidden="1">#REF!,#REF!,#REF!,#REF!,#REF!</definedName>
    <definedName name="P1_SCOPE_NOTIND" localSheetId="15" hidden="1">#REF!,#REF!,#REF!,#REF!,#REF!,#REF!</definedName>
    <definedName name="P1_SCOPE_NOTIND" hidden="1">#REF!,#REF!,#REF!,#REF!,#REF!,#REF!</definedName>
    <definedName name="P1_SCOPE_NotInd2" localSheetId="15" hidden="1">#REF!,#REF!,#REF!,#REF!,#REF!,#REF!,#REF!</definedName>
    <definedName name="P1_SCOPE_NotInd2" hidden="1">#REF!,#REF!,#REF!,#REF!,#REF!,#REF!,#REF!</definedName>
    <definedName name="P1_SCOPE_NotInd3" localSheetId="15" hidden="1">#REF!,#REF!,#REF!,#REF!,#REF!,#REF!,#REF!</definedName>
    <definedName name="P1_SCOPE_NotInd3" hidden="1">#REF!,#REF!,#REF!,#REF!,#REF!,#REF!,#REF!</definedName>
    <definedName name="P1_SCOPE_NotInt" localSheetId="15" hidden="1">#REF!,#REF!,#REF!,#REF!,#REF!,#REF!</definedName>
    <definedName name="P1_SCOPE_NotInt" hidden="1">#REF!,#REF!,#REF!,#REF!,#REF!,#REF!</definedName>
    <definedName name="P1_SCOPE_PER_PRT" localSheetId="15" hidden="1">#REF!,#REF!,#REF!,#REF!,#REF!</definedName>
    <definedName name="P1_SCOPE_PER_PRT" hidden="1">#REF!,#REF!,#REF!,#REF!,#REF!</definedName>
    <definedName name="P1_SCOPE_SAVE2" localSheetId="15" hidden="1">#REF!,#REF!,#REF!,#REF!,#REF!,#REF!,#REF!</definedName>
    <definedName name="P1_SCOPE_SAVE2" hidden="1">#REF!,#REF!,#REF!,#REF!,#REF!,#REF!,#REF!</definedName>
    <definedName name="P1_SCOPE_SV_LD" localSheetId="15" hidden="1">#REF!,#REF!,#REF!,#REF!,#REF!,#REF!,#REF!</definedName>
    <definedName name="P1_SCOPE_SV_LD" hidden="1">#REF!,#REF!,#REF!,#REF!,#REF!,#REF!,#REF!</definedName>
    <definedName name="P1_SCOPE_SV_LD1" localSheetId="15" hidden="1">#REF!,#REF!,#REF!,#REF!,#REF!,#REF!,#REF!</definedName>
    <definedName name="P1_SCOPE_SV_LD1" hidden="1">#REF!,#REF!,#REF!,#REF!,#REF!,#REF!,#REF!</definedName>
    <definedName name="P1_SCOPE_SV_PRT" localSheetId="15">#REF!,#REF!,#REF!,#REF!,#REF!,#REF!,#REF!</definedName>
    <definedName name="P1_SCOPE_SV_PRT">#REF!,#REF!,#REF!,#REF!,#REF!,#REF!,#REF!</definedName>
    <definedName name="P1_SET_PROT" localSheetId="15" hidden="1">#REF!,#REF!,#REF!,#REF!,#REF!,#REF!,#REF!</definedName>
    <definedName name="P1_SET_PROT" hidden="1">#REF!,#REF!,#REF!,#REF!,#REF!,#REF!,#REF!</definedName>
    <definedName name="P1_SET_PRT" localSheetId="15" hidden="1">#REF!,#REF!,#REF!,#REF!,#REF!,#REF!,#REF!</definedName>
    <definedName name="P1_SET_PRT" hidden="1">#REF!,#REF!,#REF!,#REF!,#REF!,#REF!,#REF!</definedName>
    <definedName name="P1_T1_Protect" localSheetId="15" hidden="1">#REF!,#REF!,#REF!,#REF!,#REF!,#REF!</definedName>
    <definedName name="P1_T1_Protect" hidden="1">#REF!,#REF!,#REF!,#REF!,#REF!,#REF!</definedName>
    <definedName name="P1_T16?axis?R?ДОГОВОР" localSheetId="15" hidden="1">#REF!,#REF!,#REF!,#REF!,#REF!,#REF!,#REF!,#REF!,#REF!,#REF!,#REF!</definedName>
    <definedName name="P1_T16?axis?R?ДОГОВОР" hidden="1">#REF!,#REF!,#REF!,#REF!,#REF!,#REF!,#REF!,#REF!,#REF!,#REF!,#REF!</definedName>
    <definedName name="P1_T16?axis?R?ДОГОВОР?" localSheetId="15" hidden="1">#REF!,#REF!,#REF!,#REF!,#REF!,#REF!,#REF!,#REF!,#REF!,#REF!,#REF!,#REF!,#REF!,#REF!,#REF!,#REF!,#REF!</definedName>
    <definedName name="P1_T16?axis?R?ДОГОВОР?" hidden="1">#REF!,#REF!,#REF!,#REF!,#REF!,#REF!,#REF!,#REF!,#REF!,#REF!,#REF!,#REF!,#REF!,#REF!,#REF!,#REF!,#REF!</definedName>
    <definedName name="P1_T16?L1" localSheetId="15" hidden="1">#REF!,#REF!,#REF!,#REF!,#REF!,#REF!,#REF!,#REF!,#REF!,#REF!,#REF!</definedName>
    <definedName name="P1_T16?L1" hidden="1">#REF!,#REF!,#REF!,#REF!,#REF!,#REF!,#REF!,#REF!,#REF!,#REF!,#REF!</definedName>
    <definedName name="P1_T16?L1.x" localSheetId="15" hidden="1">#REF!,#REF!,#REF!,#REF!,#REF!,#REF!,#REF!,#REF!,#REF!,#REF!,#REF!</definedName>
    <definedName name="P1_T16?L1.x" hidden="1">#REF!,#REF!,#REF!,#REF!,#REF!,#REF!,#REF!,#REF!,#REF!,#REF!,#REF!</definedName>
    <definedName name="P1_T16_Protect" localSheetId="15" hidden="1">#REF!,#REF!,#REF!,#REF!,#REF!,#REF!,#REF!,#REF!</definedName>
    <definedName name="P1_T16_Protect" hidden="1">#REF!,#REF!,#REF!,#REF!,#REF!,#REF!,#REF!,#REF!</definedName>
    <definedName name="P1_T17?L4" localSheetId="15">#REF!,#REF!,#REF!,#REF!,#REF!,#REF!,#REF!,#REF!,#REF!,#REF!</definedName>
    <definedName name="P1_T17?L4">#REF!,#REF!,#REF!,#REF!,#REF!,#REF!,#REF!,#REF!,#REF!,#REF!</definedName>
    <definedName name="P1_T17?unit?РУБ.ГКАЛ" localSheetId="15">#REF!,#REF!,#REF!,#REF!,#REF!,#REF!,#REF!,#REF!,#REF!,#REF!</definedName>
    <definedName name="P1_T17?unit?РУБ.ГКАЛ">#REF!,#REF!,#REF!,#REF!,#REF!,#REF!,#REF!,#REF!,#REF!,#REF!</definedName>
    <definedName name="P1_T17?unit?ТГКАЛ" localSheetId="15">#REF!,#REF!,#REF!,#REF!,#REF!,#REF!,#REF!,#REF!,#REF!,#REF!</definedName>
    <definedName name="P1_T17?unit?ТГКАЛ">#REF!,#REF!,#REF!,#REF!,#REF!,#REF!,#REF!,#REF!,#REF!,#REF!</definedName>
    <definedName name="P1_T17_Protection" localSheetId="15">#REF!,#REF!,#REF!,#REF!,#REF!,#REF!,#REF!,#REF!</definedName>
    <definedName name="P1_T17_Protection">#REF!,#REF!,#REF!,#REF!,#REF!,#REF!,#REF!,#REF!</definedName>
    <definedName name="P1_T18.2_Protect" localSheetId="15" hidden="1">#REF!,#REF!,#REF!,#REF!,#REF!,#REF!,#REF!</definedName>
    <definedName name="P1_T18.2_Protect" hidden="1">#REF!,#REF!,#REF!,#REF!,#REF!,#REF!,#REF!</definedName>
    <definedName name="P1_T20_Protection" localSheetId="15" hidden="1">#REF!,#REF!,#REF!,#REF!,#REF!,#REF!,#REF!,#REF!,#REF!</definedName>
    <definedName name="P1_T20_Protection" hidden="1">#REF!,#REF!,#REF!,#REF!,#REF!,#REF!,#REF!,#REF!,#REF!</definedName>
    <definedName name="P1_T21_Protection" localSheetId="15">#REF!,#REF!,#REF!,#REF!,#REF!,#REF!,#REF!,#REF!,#REF!</definedName>
    <definedName name="P1_T21_Protection">#REF!,#REF!,#REF!,#REF!,#REF!,#REF!,#REF!,#REF!,#REF!</definedName>
    <definedName name="P1_T23_Protection" localSheetId="15">#REF!,#REF!,#REF!,#REF!,#REF!,#REF!,#REF!,#REF!</definedName>
    <definedName name="P1_T23_Protection">#REF!,#REF!,#REF!,#REF!,#REF!,#REF!,#REF!,#REF!</definedName>
    <definedName name="P1_T25_protection" localSheetId="15">#REF!,#REF!,#REF!,#REF!,#REF!,#REF!,#REF!,#REF!</definedName>
    <definedName name="P1_T25_protection">#REF!,#REF!,#REF!,#REF!,#REF!,#REF!,#REF!,#REF!</definedName>
    <definedName name="P1_T26_Protection" localSheetId="15">#REF!,#REF!,#REF!,#REF!,#REF!,#REF!,#REF!,#REF!</definedName>
    <definedName name="P1_T26_Protection">#REF!,#REF!,#REF!,#REF!,#REF!,#REF!,#REF!,#REF!</definedName>
    <definedName name="P1_T27_Protection" localSheetId="15">#REF!,#REF!,#REF!,#REF!,#REF!,#REF!,#REF!,#REF!</definedName>
    <definedName name="P1_T27_Protection">#REF!,#REF!,#REF!,#REF!,#REF!,#REF!,#REF!,#REF!</definedName>
    <definedName name="P1_T28?axis?R?ПЭ" localSheetId="15">#REF!,#REF!,#REF!,#REF!,#REF!,#REF!,#REF!,#REF!</definedName>
    <definedName name="P1_T28?axis?R?ПЭ">#REF!,#REF!,#REF!,#REF!,#REF!,#REF!,#REF!,#REF!</definedName>
    <definedName name="P1_T28?axis?R?ПЭ?" localSheetId="15">#REF!,#REF!,#REF!,#REF!,#REF!,#REF!,#REF!,#REF!</definedName>
    <definedName name="P1_T28?axis?R?ПЭ?">#REF!,#REF!,#REF!,#REF!,#REF!,#REF!,#REF!,#REF!</definedName>
    <definedName name="P1_T28?Data" localSheetId="15">#REF!,#REF!,#REF!,#REF!,#REF!,#REF!,#REF!</definedName>
    <definedName name="P1_T28?Data">#REF!,#REF!,#REF!,#REF!,#REF!,#REF!,#REF!</definedName>
    <definedName name="P1_T28_Protection" localSheetId="15">#REF!,#REF!,#REF!,#REF!,#REF!,#REF!,#REF!,#REF!</definedName>
    <definedName name="P1_T28_Protection">#REF!,#REF!,#REF!,#REF!,#REF!,#REF!,#REF!,#REF!</definedName>
    <definedName name="P1_T4_Protect" localSheetId="15" hidden="1">#REF!,#REF!,#REF!,#REF!,#REF!,#REF!,#REF!,#REF!,#REF!</definedName>
    <definedName name="P1_T4_Protect" hidden="1">#REF!,#REF!,#REF!,#REF!,#REF!,#REF!,#REF!,#REF!,#REF!</definedName>
    <definedName name="P1_T6_Protect" localSheetId="15" hidden="1">#REF!,#REF!,#REF!,#REF!,#REF!,#REF!,#REF!,#REF!,#REF!</definedName>
    <definedName name="P1_T6_Protect" hidden="1">#REF!,#REF!,#REF!,#REF!,#REF!,#REF!,#REF!,#REF!,#REF!</definedName>
    <definedName name="P10_SCOPE_FULL_LOAD" localSheetId="15" hidden="1">#REF!,#REF!,#REF!,#REF!,#REF!,#REF!</definedName>
    <definedName name="P10_SCOPE_FULL_LOAD" hidden="1">#REF!,#REF!,#REF!,#REF!,#REF!,#REF!</definedName>
    <definedName name="P10_T1_Protect" localSheetId="15">#REF!,#REF!,#REF!,#REF!,#REF!</definedName>
    <definedName name="P10_T1_Protect">#REF!,#REF!,#REF!,#REF!,#REF!</definedName>
    <definedName name="P10_T28_Protection" localSheetId="15">#REF!,#REF!,#REF!,#REF!,#REF!,#REF!,#REF!</definedName>
    <definedName name="P10_T28_Protection">#REF!,#REF!,#REF!,#REF!,#REF!,#REF!,#REF!</definedName>
    <definedName name="P11_SCOPE_FULL_LOAD" localSheetId="15" hidden="1">#REF!,#REF!,#REF!,#REF!,#REF!</definedName>
    <definedName name="P11_SCOPE_FULL_LOAD" hidden="1">#REF!,#REF!,#REF!,#REF!,#REF!</definedName>
    <definedName name="P11_T1_Protect" localSheetId="15">#REF!,#REF!,#REF!,#REF!,#REF!</definedName>
    <definedName name="P11_T1_Protect">#REF!,#REF!,#REF!,#REF!,#REF!</definedName>
    <definedName name="P11_T28_Protection" localSheetId="15">#REF!,#REF!,#REF!,#REF!,#REF!,#REF!,#REF!,#REF!</definedName>
    <definedName name="P11_T28_Protection">#REF!,#REF!,#REF!,#REF!,#REF!,#REF!,#REF!,#REF!</definedName>
    <definedName name="P12_SCOPE_FULL_LOAD" localSheetId="15" hidden="1">#REF!,#REF!,#REF!,#REF!,#REF!,#REF!</definedName>
    <definedName name="P12_SCOPE_FULL_LOAD" hidden="1">#REF!,#REF!,#REF!,#REF!,#REF!,#REF!</definedName>
    <definedName name="P12_T1_Protect" localSheetId="15">#REF!,#REF!,#REF!,#REF!,#REF!</definedName>
    <definedName name="P12_T1_Protect">#REF!,#REF!,#REF!,#REF!,#REF!</definedName>
    <definedName name="P12_T28_Protection" localSheetId="15">управ.таблица!P1_T28_Protection,управ.таблица!P2_T28_Protection,управ.таблица!P3_T28_Protection,управ.таблица!P4_T28_Protection,управ.таблица!P5_T28_Protection,управ.таблица!P6_T28_Protection,управ.таблица!P7_T28_Protection,управ.таблица!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15" hidden="1">#REF!,#REF!,#REF!,#REF!,#REF!,#REF!</definedName>
    <definedName name="P13_SCOPE_FULL_LOAD" hidden="1">#REF!,#REF!,#REF!,#REF!,#REF!,#REF!</definedName>
    <definedName name="P13_T1_Protect" localSheetId="15">#REF!,#REF!,#REF!,#REF!,#REF!</definedName>
    <definedName name="P13_T1_Protect">#REF!,#REF!,#REF!,#REF!,#REF!</definedName>
    <definedName name="P14_SCOPE_FULL_LOAD" localSheetId="15" hidden="1">#REF!,#REF!,#REF!,#REF!,#REF!,#REF!</definedName>
    <definedName name="P14_SCOPE_FULL_LOAD" hidden="1">#REF!,#REF!,#REF!,#REF!,#REF!,#REF!</definedName>
    <definedName name="P14_T1_Protect" localSheetId="15">#REF!,#REF!,#REF!,#REF!,#REF!</definedName>
    <definedName name="P14_T1_Protect">#REF!,#REF!,#REF!,#REF!,#REF!</definedName>
    <definedName name="P15_SCOPE_FULL_LOAD" localSheetId="15" hidden="1">#REF!,#REF!,#REF!,#REF!,#REF!,управ.таблица!P1_SCOPE_FULL_LOAD</definedName>
    <definedName name="P15_SCOPE_FULL_LOAD" hidden="1">#REF!,#REF!,#REF!,#REF!,#REF!,P1_SCOPE_FULL_LOAD</definedName>
    <definedName name="P15_T1_Protect" localSheetId="15">#REF!,#REF!,#REF!,#REF!,#REF!</definedName>
    <definedName name="P15_T1_Protect">#REF!,#REF!,#REF!,#REF!,#REF!</definedName>
    <definedName name="P16_SCOPE_FULL_LOAD" hidden="1">#N/A</definedName>
    <definedName name="P16_T1_Protect" localSheetId="15">#REF!,#REF!,#REF!,#REF!,#REF!,#REF!</definedName>
    <definedName name="P16_T1_Protect">#REF!,#REF!,#REF!,#REF!,#REF!,#REF!</definedName>
    <definedName name="P17_SCOPE_FULL_LOAD" hidden="1">#N/A</definedName>
    <definedName name="P17_T1_Protect" localSheetId="15">#REF!,#REF!,#REF!,#REF!,#REF!</definedName>
    <definedName name="P17_T1_Protect">#REF!,#REF!,#REF!,#REF!,#REF!</definedName>
    <definedName name="P18_T1_Protect">#N/A</definedName>
    <definedName name="P19_T1_Protect" localSheetId="15" hidden="1">управ.таблица!P5_T1_Protect,управ.таблица!P6_T1_Protect,управ.таблица!P7_T1_Protect,управ.таблица!P8_T1_Protect,управ.таблица!P9_T1_Protect,управ.таблица!P10_T1_Protect,управ.таблица!P11_T1_Protect,управ.таблица!P12_T1_Protect,управ.таблица!P13_T1_Protect,управ.таблица!P14_T1_Protect</definedName>
    <definedName name="P19_T1_Protect" hidden="1">P5_T1_Protect,P6_T1_Protect,P7_T1_Protect,P8_T1_Protect,P9_T1_Protect,P10_T1_Protect,P11_T1_Protect,P12_T1_Protect,P13_T1_Protect,P14_T1_Protect</definedName>
    <definedName name="P2_dip" localSheetId="15" hidden="1">#REF!,#REF!,#REF!,#REF!,#REF!,#REF!,#REF!</definedName>
    <definedName name="P2_dip" hidden="1">#REF!,#REF!,#REF!,#REF!,#REF!,#REF!,#REF!</definedName>
    <definedName name="P2_SC22" localSheetId="15" hidden="1">#REF!,#REF!,#REF!,#REF!,#REF!,#REF!,#REF!</definedName>
    <definedName name="P2_SC22" hidden="1">#REF!,#REF!,#REF!,#REF!,#REF!,#REF!,#REF!</definedName>
    <definedName name="P2_SCOPE_16_PRT" localSheetId="15">#REF!,#REF!,#REF!,#REF!,#REF!,#REF!,#REF!,#REF!</definedName>
    <definedName name="P2_SCOPE_16_PRT">#REF!,#REF!,#REF!,#REF!,#REF!,#REF!,#REF!,#REF!</definedName>
    <definedName name="P2_SCOPE_4_PRT" localSheetId="15" hidden="1">#REF!,#REF!,#REF!,#REF!,#REF!,#REF!,#REF!,#REF!,#REF!</definedName>
    <definedName name="P2_SCOPE_4_PRT" hidden="1">#REF!,#REF!,#REF!,#REF!,#REF!,#REF!,#REF!,#REF!,#REF!</definedName>
    <definedName name="P2_SCOPE_5_PRT" localSheetId="15" hidden="1">#REF!,#REF!,#REF!,#REF!,#REF!,#REF!,#REF!,#REF!,#REF!</definedName>
    <definedName name="P2_SCOPE_5_PRT" hidden="1">#REF!,#REF!,#REF!,#REF!,#REF!,#REF!,#REF!,#REF!,#REF!</definedName>
    <definedName name="P2_SCOPE_CORR" localSheetId="15" hidden="1">#REF!,#REF!,#REF!,#REF!,#REF!,#REF!,#REF!,#REF!</definedName>
    <definedName name="P2_SCOPE_CORR" hidden="1">#REF!,#REF!,#REF!,#REF!,#REF!,#REF!,#REF!,#REF!</definedName>
    <definedName name="P2_SCOPE_F1_PRT" localSheetId="15" hidden="1">#REF!,#REF!,#REF!,#REF!</definedName>
    <definedName name="P2_SCOPE_F1_PRT" hidden="1">#REF!,#REF!,#REF!,#REF!</definedName>
    <definedName name="P2_SCOPE_F2_PRT" localSheetId="15" hidden="1">#REF!,#REF!,#REF!,#REF!</definedName>
    <definedName name="P2_SCOPE_F2_PRT" hidden="1">#REF!,#REF!,#REF!,#REF!</definedName>
    <definedName name="P2_SCOPE_FULL_LOAD" localSheetId="15" hidden="1">#REF!,#REF!,#REF!,#REF!,#REF!,#REF!</definedName>
    <definedName name="P2_SCOPE_FULL_LOAD" hidden="1">#REF!,#REF!,#REF!,#REF!,#REF!,#REF!</definedName>
    <definedName name="P2_SCOPE_IND" localSheetId="15" hidden="1">#REF!,#REF!,#REF!,#REF!,#REF!,#REF!</definedName>
    <definedName name="P2_SCOPE_IND" hidden="1">#REF!,#REF!,#REF!,#REF!,#REF!,#REF!</definedName>
    <definedName name="P2_SCOPE_IND2" localSheetId="15" hidden="1">#REF!,#REF!,#REF!,#REF!,#REF!</definedName>
    <definedName name="P2_SCOPE_IND2" hidden="1">#REF!,#REF!,#REF!,#REF!,#REF!</definedName>
    <definedName name="P2_SCOPE_NOTIND" localSheetId="15" hidden="1">#REF!,#REF!,#REF!,#REF!,#REF!,#REF!,#REF!</definedName>
    <definedName name="P2_SCOPE_NOTIND" hidden="1">#REF!,#REF!,#REF!,#REF!,#REF!,#REF!,#REF!</definedName>
    <definedName name="P2_SCOPE_NotInd2" localSheetId="15" hidden="1">#REF!,#REF!,#REF!,#REF!,#REF!,#REF!</definedName>
    <definedName name="P2_SCOPE_NotInd2" hidden="1">#REF!,#REF!,#REF!,#REF!,#REF!,#REF!</definedName>
    <definedName name="P2_SCOPE_NotInd3" localSheetId="15" hidden="1">#REF!,#REF!,#REF!,#REF!,#REF!,#REF!,#REF!</definedName>
    <definedName name="P2_SCOPE_NotInd3" hidden="1">#REF!,#REF!,#REF!,#REF!,#REF!,#REF!,#REF!</definedName>
    <definedName name="P2_SCOPE_NotInt" localSheetId="15" hidden="1">#REF!,#REF!,#REF!,#REF!,#REF!,#REF!,#REF!</definedName>
    <definedName name="P2_SCOPE_NotInt" hidden="1">#REF!,#REF!,#REF!,#REF!,#REF!,#REF!,#REF!</definedName>
    <definedName name="P2_SCOPE_PER_PRT" localSheetId="15" hidden="1">#REF!,#REF!,#REF!,#REF!,#REF!</definedName>
    <definedName name="P2_SCOPE_PER_PRT" hidden="1">#REF!,#REF!,#REF!,#REF!,#REF!</definedName>
    <definedName name="P2_SCOPE_SAVE2" localSheetId="15" hidden="1">#REF!,#REF!,#REF!,#REF!,#REF!,#REF!</definedName>
    <definedName name="P2_SCOPE_SAVE2" hidden="1">#REF!,#REF!,#REF!,#REF!,#REF!,#REF!</definedName>
    <definedName name="P2_SCOPE_SV_PRT" localSheetId="15">#REF!,#REF!,#REF!,#REF!,#REF!,#REF!,#REF!</definedName>
    <definedName name="P2_SCOPE_SV_PRT">#REF!,#REF!,#REF!,#REF!,#REF!,#REF!,#REF!</definedName>
    <definedName name="P2_T1_Protect" localSheetId="15" hidden="1">#REF!,#REF!,#REF!,#REF!,#REF!,#REF!</definedName>
    <definedName name="P2_T1_Protect" hidden="1">#REF!,#REF!,#REF!,#REF!,#REF!,#REF!</definedName>
    <definedName name="P2_T17?L4" localSheetId="15">#REF!,#REF!,#REF!,#REF!,#REF!,#REF!,#REF!,#REF!,#REF!</definedName>
    <definedName name="P2_T17?L4">#REF!,#REF!,#REF!,#REF!,#REF!,#REF!,#REF!,#REF!,#REF!</definedName>
    <definedName name="P2_T17?unit?РУБ.ГКАЛ" localSheetId="15">#REF!,#REF!,#REF!,#REF!,#REF!,#REF!,#REF!,#REF!</definedName>
    <definedName name="P2_T17?unit?РУБ.ГКАЛ">#REF!,#REF!,#REF!,#REF!,#REF!,#REF!,#REF!,#REF!</definedName>
    <definedName name="P2_T17?unit?ТГКАЛ" localSheetId="15">#REF!,#REF!,#REF!,#REF!,#REF!,#REF!,#REF!,#REF!,#REF!</definedName>
    <definedName name="P2_T17?unit?ТГКАЛ">#REF!,#REF!,#REF!,#REF!,#REF!,#REF!,#REF!,#REF!,#REF!</definedName>
    <definedName name="P2_T17_Protection" localSheetId="15">#REF!,#REF!,#REF!,#REF!,#REF!,#REF!,#REF!,#REF!</definedName>
    <definedName name="P2_T17_Protection">#REF!,#REF!,#REF!,#REF!,#REF!,#REF!,#REF!,#REF!</definedName>
    <definedName name="P2_T21_Protection" localSheetId="15">#REF!,#REF!,#REF!,#REF!,#REF!,#REF!,#REF!,#REF!</definedName>
    <definedName name="P2_T21_Protection">#REF!,#REF!,#REF!,#REF!,#REF!,#REF!,#REF!,#REF!</definedName>
    <definedName name="P2_T25_protection" localSheetId="15">#REF!,#REF!,#REF!,#REF!,#REF!,#REF!,#REF!,#REF!</definedName>
    <definedName name="P2_T25_protection">#REF!,#REF!,#REF!,#REF!,#REF!,#REF!,#REF!,#REF!</definedName>
    <definedName name="P2_T26_Protection" localSheetId="15">#REF!,#REF!,#REF!,#REF!,#REF!,#REF!,#REF!,#REF!</definedName>
    <definedName name="P2_T26_Protection">#REF!,#REF!,#REF!,#REF!,#REF!,#REF!,#REF!,#REF!</definedName>
    <definedName name="P2_T27_Protection" localSheetId="15">#REF!,#REF!,#REF!,#REF!,#REF!,#REF!,#REF!,#REF!</definedName>
    <definedName name="P2_T27_Protection">#REF!,#REF!,#REF!,#REF!,#REF!,#REF!,#REF!,#REF!</definedName>
    <definedName name="P2_T28?axis?R?ПЭ" localSheetId="15">#REF!,#REF!,#REF!,#REF!,#REF!,#REF!,#REF!,#REF!</definedName>
    <definedName name="P2_T28?axis?R?ПЭ">#REF!,#REF!,#REF!,#REF!,#REF!,#REF!,#REF!,#REF!</definedName>
    <definedName name="P2_T28?axis?R?ПЭ?" localSheetId="15">#REF!,#REF!,#REF!,#REF!,#REF!,#REF!,#REF!,#REF!</definedName>
    <definedName name="P2_T28?axis?R?ПЭ?">#REF!,#REF!,#REF!,#REF!,#REF!,#REF!,#REF!,#REF!</definedName>
    <definedName name="P2_T28_Protection" localSheetId="15">#REF!,#REF!,#REF!,#REF!,#REF!,#REF!,#REF!</definedName>
    <definedName name="P2_T28_Protection">#REF!,#REF!,#REF!,#REF!,#REF!,#REF!,#REF!</definedName>
    <definedName name="P2_T4_Protect" localSheetId="15" hidden="1">#REF!,#REF!,#REF!,#REF!,#REF!,#REF!,#REF!,#REF!,#REF!</definedName>
    <definedName name="P2_T4_Protect" hidden="1">#REF!,#REF!,#REF!,#REF!,#REF!,#REF!,#REF!,#REF!,#REF!</definedName>
    <definedName name="P3_dip" localSheetId="15" hidden="1">#REF!,#REF!,#REF!,#REF!,#REF!,#REF!,#REF!,#REF!</definedName>
    <definedName name="P3_dip" hidden="1">#REF!,#REF!,#REF!,#REF!,#REF!,#REF!,#REF!,#REF!</definedName>
    <definedName name="P3_SC22" localSheetId="15" hidden="1">#REF!,#REF!,#REF!,#REF!,#REF!,#REF!</definedName>
    <definedName name="P3_SC22" hidden="1">#REF!,#REF!,#REF!,#REF!,#REF!,#REF!</definedName>
    <definedName name="P3_SCOPE_F1_PRT" localSheetId="15" hidden="1">#REF!,#REF!,#REF!,#REF!</definedName>
    <definedName name="P3_SCOPE_F1_PRT" hidden="1">#REF!,#REF!,#REF!,#REF!</definedName>
    <definedName name="P3_SCOPE_FULL_LOAD" localSheetId="15" hidden="1">#REF!,#REF!,#REF!,#REF!,#REF!,#REF!</definedName>
    <definedName name="P3_SCOPE_FULL_LOAD" hidden="1">#REF!,#REF!,#REF!,#REF!,#REF!,#REF!</definedName>
    <definedName name="P3_SCOPE_IND" localSheetId="15" hidden="1">#REF!,#REF!,#REF!,#REF!,#REF!</definedName>
    <definedName name="P3_SCOPE_IND" hidden="1">#REF!,#REF!,#REF!,#REF!,#REF!</definedName>
    <definedName name="P3_SCOPE_IND2" localSheetId="15" hidden="1">#REF!,#REF!,#REF!,#REF!,#REF!</definedName>
    <definedName name="P3_SCOPE_IND2" hidden="1">#REF!,#REF!,#REF!,#REF!,#REF!</definedName>
    <definedName name="P3_SCOPE_NOTIND" localSheetId="15" hidden="1">#REF!,#REF!,#REF!,#REF!,#REF!,#REF!,#REF!</definedName>
    <definedName name="P3_SCOPE_NOTIND" hidden="1">#REF!,#REF!,#REF!,#REF!,#REF!,#REF!,#REF!</definedName>
    <definedName name="P3_SCOPE_NotInd2" localSheetId="15" hidden="1">#REF!,#REF!,#REF!,#REF!,#REF!,#REF!,#REF!</definedName>
    <definedName name="P3_SCOPE_NotInd2" hidden="1">#REF!,#REF!,#REF!,#REF!,#REF!,#REF!,#REF!</definedName>
    <definedName name="P3_SCOPE_NotInt" localSheetId="15" hidden="1">#REF!,#REF!,#REF!,#REF!,#REF!,#REF!</definedName>
    <definedName name="P3_SCOPE_NotInt" hidden="1">#REF!,#REF!,#REF!,#REF!,#REF!,#REF!</definedName>
    <definedName name="P3_SCOPE_PER_PRT" localSheetId="15" hidden="1">#REF!,#REF!,#REF!,#REF!,#REF!</definedName>
    <definedName name="P3_SCOPE_PER_PRT" hidden="1">#REF!,#REF!,#REF!,#REF!,#REF!</definedName>
    <definedName name="P3_SCOPE_SV_PRT" localSheetId="15">#REF!,#REF!,#REF!,#REF!,#REF!,#REF!,#REF!</definedName>
    <definedName name="P3_SCOPE_SV_PRT">#REF!,#REF!,#REF!,#REF!,#REF!,#REF!,#REF!</definedName>
    <definedName name="P3_T1_Protect" localSheetId="15" hidden="1">#REF!,#REF!,#REF!,#REF!,#REF!</definedName>
    <definedName name="P3_T1_Protect" hidden="1">#REF!,#REF!,#REF!,#REF!,#REF!</definedName>
    <definedName name="P3_T17_Protection" localSheetId="15">#REF!,#REF!,#REF!,#REF!,#REF!,#REF!,#REF!,#REF!</definedName>
    <definedName name="P3_T17_Protection">#REF!,#REF!,#REF!,#REF!,#REF!,#REF!,#REF!,#REF!</definedName>
    <definedName name="P3_T21_Protection" localSheetId="15">#REF!,#REF!,#REF!,#REF!,#REF!,#REF!,#REF!,управ.таблица!P1_T21_Protection</definedName>
    <definedName name="P3_T21_Protection">#REF!,#REF!,#REF!,#REF!,#REF!,#REF!,#REF!,P1_T21_Protection</definedName>
    <definedName name="P3_T27_Protection" localSheetId="15">#REF!,#REF!,#REF!,#REF!,#REF!,#REF!,#REF!,#REF!</definedName>
    <definedName name="P3_T27_Protection">#REF!,#REF!,#REF!,#REF!,#REF!,#REF!,#REF!,#REF!</definedName>
    <definedName name="P3_T28?axis?R?ПЭ" localSheetId="15">#REF!,#REF!,#REF!,#REF!,#REF!,#REF!,#REF!</definedName>
    <definedName name="P3_T28?axis?R?ПЭ">#REF!,#REF!,#REF!,#REF!,#REF!,#REF!,#REF!</definedName>
    <definedName name="P3_T28?axis?R?ПЭ?" localSheetId="15">#REF!,#REF!,#REF!,#REF!,#REF!,#REF!,#REF!</definedName>
    <definedName name="P3_T28?axis?R?ПЭ?">#REF!,#REF!,#REF!,#REF!,#REF!,#REF!,#REF!</definedName>
    <definedName name="P3_T28_Protection" localSheetId="15">#REF!,#REF!,#REF!,#REF!,#REF!,#REF!,#REF!</definedName>
    <definedName name="P3_T28_Protection">#REF!,#REF!,#REF!,#REF!,#REF!,#REF!,#REF!</definedName>
    <definedName name="P4_dip" localSheetId="15" hidden="1">#REF!,#REF!,#REF!,#REF!,#REF!,#REF!,#REF!,#REF!</definedName>
    <definedName name="P4_dip" hidden="1">#REF!,#REF!,#REF!,#REF!,#REF!,#REF!,#REF!,#REF!</definedName>
    <definedName name="P4_SCOPE_F1_PRT" localSheetId="15" hidden="1">#REF!,#REF!,#REF!,#REF!</definedName>
    <definedName name="P4_SCOPE_F1_PRT" hidden="1">#REF!,#REF!,#REF!,#REF!</definedName>
    <definedName name="P4_SCOPE_FULL_LOAD" localSheetId="15" hidden="1">#REF!,#REF!,#REF!,#REF!,#REF!,#REF!</definedName>
    <definedName name="P4_SCOPE_FULL_LOAD" hidden="1">#REF!,#REF!,#REF!,#REF!,#REF!,#REF!</definedName>
    <definedName name="P4_SCOPE_IND" localSheetId="15" hidden="1">#REF!,#REF!,#REF!,#REF!,#REF!</definedName>
    <definedName name="P4_SCOPE_IND" hidden="1">#REF!,#REF!,#REF!,#REF!,#REF!</definedName>
    <definedName name="P4_SCOPE_IND2" localSheetId="15" hidden="1">#REF!,#REF!,#REF!,#REF!,#REF!,#REF!</definedName>
    <definedName name="P4_SCOPE_IND2" hidden="1">#REF!,#REF!,#REF!,#REF!,#REF!,#REF!</definedName>
    <definedName name="P4_SCOPE_NOTIND" localSheetId="15" hidden="1">#REF!,#REF!,#REF!,#REF!,#REF!,#REF!,#REF!</definedName>
    <definedName name="P4_SCOPE_NOTIND" hidden="1">#REF!,#REF!,#REF!,#REF!,#REF!,#REF!,#REF!</definedName>
    <definedName name="P4_SCOPE_NotInd2" localSheetId="15" hidden="1">#REF!,#REF!,#REF!,#REF!,#REF!,#REF!,#REF!</definedName>
    <definedName name="P4_SCOPE_NotInd2" hidden="1">#REF!,#REF!,#REF!,#REF!,#REF!,#REF!,#REF!</definedName>
    <definedName name="P4_SCOPE_PER_PRT" localSheetId="15" hidden="1">#REF!,#REF!,#REF!,#REF!,#REF!</definedName>
    <definedName name="P4_SCOPE_PER_PRT" hidden="1">#REF!,#REF!,#REF!,#REF!,#REF!</definedName>
    <definedName name="P4_T1_Protect" localSheetId="15" hidden="1">#REF!,#REF!,#REF!,#REF!,#REF!,#REF!</definedName>
    <definedName name="P4_T1_Protect" hidden="1">#REF!,#REF!,#REF!,#REF!,#REF!,#REF!</definedName>
    <definedName name="P4_T17_Protection" localSheetId="15">#REF!,#REF!,#REF!,#REF!,#REF!,#REF!,#REF!,#REF!</definedName>
    <definedName name="P4_T17_Protection">#REF!,#REF!,#REF!,#REF!,#REF!,#REF!,#REF!,#REF!</definedName>
    <definedName name="P4_T28?axis?R?ПЭ" localSheetId="15">#REF!,#REF!,#REF!,#REF!,#REF!,#REF!,#REF!</definedName>
    <definedName name="P4_T28?axis?R?ПЭ">#REF!,#REF!,#REF!,#REF!,#REF!,#REF!,#REF!</definedName>
    <definedName name="P4_T28?axis?R?ПЭ?" localSheetId="15">#REF!,#REF!,#REF!,#REF!,#REF!,#REF!,#REF!</definedName>
    <definedName name="P4_T28?axis?R?ПЭ?">#REF!,#REF!,#REF!,#REF!,#REF!,#REF!,#REF!</definedName>
    <definedName name="P4_T28_Protection" localSheetId="15">#REF!,#REF!,#REF!,#REF!,#REF!,#REF!,#REF!</definedName>
    <definedName name="P4_T28_Protection">#REF!,#REF!,#REF!,#REF!,#REF!,#REF!,#REF!</definedName>
    <definedName name="P5_SCOPE_FULL_LOAD" localSheetId="15" hidden="1">#REF!,#REF!,#REF!,#REF!,#REF!,#REF!</definedName>
    <definedName name="P5_SCOPE_FULL_LOAD" hidden="1">#REF!,#REF!,#REF!,#REF!,#REF!,#REF!</definedName>
    <definedName name="P5_SCOPE_NOTIND" localSheetId="15" hidden="1">#REF!,#REF!,#REF!,#REF!,#REF!,#REF!,#REF!</definedName>
    <definedName name="P5_SCOPE_NOTIND" hidden="1">#REF!,#REF!,#REF!,#REF!,#REF!,#REF!,#REF!</definedName>
    <definedName name="P5_SCOPE_NotInd2" localSheetId="15" hidden="1">#REF!,#REF!,#REF!,#REF!,#REF!,#REF!,#REF!</definedName>
    <definedName name="P5_SCOPE_NotInd2" hidden="1">#REF!,#REF!,#REF!,#REF!,#REF!,#REF!,#REF!</definedName>
    <definedName name="P5_SCOPE_PER_PRT" localSheetId="15">#REF!,#REF!,#REF!,#REF!,#REF!</definedName>
    <definedName name="P5_SCOPE_PER_PRT">#REF!,#REF!,#REF!,#REF!,#REF!</definedName>
    <definedName name="P5_T1_Protect" localSheetId="15">#REF!,#REF!,#REF!,#REF!,#REF!</definedName>
    <definedName name="P5_T1_Protect">#REF!,#REF!,#REF!,#REF!,#REF!</definedName>
    <definedName name="P5_T17_Protection" localSheetId="15">#REF!,#REF!,#REF!,#REF!,#REF!,#REF!,#REF!,#REF!</definedName>
    <definedName name="P5_T17_Protection">#REF!,#REF!,#REF!,#REF!,#REF!,#REF!,#REF!,#REF!</definedName>
    <definedName name="P5_T28?axis?R?ПЭ" localSheetId="15">#REF!,#REF!,#REF!,#REF!,#REF!,#REF!,#REF!</definedName>
    <definedName name="P5_T28?axis?R?ПЭ">#REF!,#REF!,#REF!,#REF!,#REF!,#REF!,#REF!</definedName>
    <definedName name="P5_T28?axis?R?ПЭ?" localSheetId="15">#REF!,#REF!,#REF!,#REF!,#REF!,#REF!,#REF!</definedName>
    <definedName name="P5_T28?axis?R?ПЭ?">#REF!,#REF!,#REF!,#REF!,#REF!,#REF!,#REF!</definedName>
    <definedName name="P5_T28_Protection" localSheetId="15">#REF!,#REF!,#REF!,#REF!,#REF!,#REF!,#REF!,#REF!</definedName>
    <definedName name="P5_T28_Protection">#REF!,#REF!,#REF!,#REF!,#REF!,#REF!,#REF!,#REF!</definedName>
    <definedName name="P6_SCOPE_FULL_LOAD" localSheetId="15" hidden="1">#REF!,#REF!,#REF!,#REF!,#REF!,#REF!</definedName>
    <definedName name="P6_SCOPE_FULL_LOAD" hidden="1">#REF!,#REF!,#REF!,#REF!,#REF!,#REF!</definedName>
    <definedName name="P6_SCOPE_NOTIND" localSheetId="15" hidden="1">#REF!,#REF!,#REF!,#REF!,#REF!,#REF!,#REF!</definedName>
    <definedName name="P6_SCOPE_NOTIND" hidden="1">#REF!,#REF!,#REF!,#REF!,#REF!,#REF!,#REF!</definedName>
    <definedName name="P6_SCOPE_NotInd2" localSheetId="15" hidden="1">#REF!,#REF!,#REF!,#REF!,#REF!,#REF!,#REF!</definedName>
    <definedName name="P6_SCOPE_NotInd2" hidden="1">#REF!,#REF!,#REF!,#REF!,#REF!,#REF!,#REF!</definedName>
    <definedName name="P6_SCOPE_PER_PRT" localSheetId="15">#REF!,#REF!,#REF!,#REF!,#REF!</definedName>
    <definedName name="P6_SCOPE_PER_PRT">#REF!,#REF!,#REF!,#REF!,#REF!</definedName>
    <definedName name="P6_T1_Protect" localSheetId="15">#REF!,#REF!,#REF!,#REF!,#REF!</definedName>
    <definedName name="P6_T1_Protect">#REF!,#REF!,#REF!,#REF!,#REF!</definedName>
    <definedName name="P6_T17_Protection" localSheetId="15">#REF!,#REF!,#REF!,#REF!,#REF!,#REF!,#REF!,управ.таблица!P1_T17_Protection</definedName>
    <definedName name="P6_T17_Protection">#REF!,#REF!,#REF!,#REF!,#REF!,#REF!,#REF!,P1_T17_Protection</definedName>
    <definedName name="P6_T2.1?Protection" localSheetId="15">P1_T2.1?Protection</definedName>
    <definedName name="P6_T2.1?Protection">P1_T2.1?Protection</definedName>
    <definedName name="P6_T28?axis?R?ПЭ" localSheetId="15">#REF!,#REF!,#REF!,#REF!,#REF!,#REF!,#REF!,управ.таблица!P1_T28?axis?R?ПЭ</definedName>
    <definedName name="P6_T28?axis?R?ПЭ">#REF!,#REF!,#REF!,#REF!,#REF!,#REF!,#REF!,P1_T28?axis?R?ПЭ</definedName>
    <definedName name="P6_T28?axis?R?ПЭ?" localSheetId="15">#REF!,#REF!,#REF!,#REF!,#REF!,#REF!,#REF!,управ.таблица!P1_T28?axis?R?ПЭ?</definedName>
    <definedName name="P6_T28?axis?R?ПЭ?">#REF!,#REF!,#REF!,#REF!,#REF!,#REF!,#REF!,P1_T28?axis?R?ПЭ?</definedName>
    <definedName name="P6_T28_Protection" localSheetId="15">#REF!,#REF!,#REF!,#REF!,#REF!,#REF!,#REF!,#REF!</definedName>
    <definedName name="P6_T28_Protection">#REF!,#REF!,#REF!,#REF!,#REF!,#REF!,#REF!,#REF!</definedName>
    <definedName name="P7_SCOPE_FULL_LOAD" localSheetId="15" hidden="1">#REF!,#REF!,#REF!,#REF!,#REF!,#REF!</definedName>
    <definedName name="P7_SCOPE_FULL_LOAD" hidden="1">#REF!,#REF!,#REF!,#REF!,#REF!,#REF!</definedName>
    <definedName name="P7_SCOPE_NOTIND" localSheetId="15" hidden="1">#REF!,#REF!,#REF!,#REF!,#REF!,#REF!</definedName>
    <definedName name="P7_SCOPE_NOTIND" hidden="1">#REF!,#REF!,#REF!,#REF!,#REF!,#REF!</definedName>
    <definedName name="P7_SCOPE_NotInd2" localSheetId="15" hidden="1">#REF!,#REF!,#REF!,#REF!,#REF!,управ.таблица!P1_SCOPE_NotInd2,управ.таблица!P2_SCOPE_NotInd2,управ.таблица!P3_SCOPE_NotInd2</definedName>
    <definedName name="P7_SCOPE_NotInd2" hidden="1">#REF!,#REF!,#REF!,#REF!,#REF!,P1_SCOPE_NotInd2,P2_SCOPE_NotInd2,P3_SCOPE_NotInd2</definedName>
    <definedName name="P7_SCOPE_PER_PRT" localSheetId="15">#REF!,#REF!,#REF!,#REF!,#REF!</definedName>
    <definedName name="P7_SCOPE_PER_PRT">#REF!,#REF!,#REF!,#REF!,#REF!</definedName>
    <definedName name="P7_T1_Protect" localSheetId="15">#REF!,#REF!,#REF!,#REF!,#REF!</definedName>
    <definedName name="P7_T1_Protect">#REF!,#REF!,#REF!,#REF!,#REF!</definedName>
    <definedName name="P7_T28_Protection" localSheetId="15">#REF!,#REF!,#REF!,#REF!,#REF!,#REF!,#REF!,#REF!</definedName>
    <definedName name="P7_T28_Protection">#REF!,#REF!,#REF!,#REF!,#REF!,#REF!,#REF!,#REF!</definedName>
    <definedName name="P8_SCOPE_FULL_LOAD" localSheetId="15" hidden="1">#REF!,#REF!,#REF!,#REF!,#REF!,#REF!</definedName>
    <definedName name="P8_SCOPE_FULL_LOAD" hidden="1">#REF!,#REF!,#REF!,#REF!,#REF!,#REF!</definedName>
    <definedName name="P8_SCOPE_NOTIND" localSheetId="15" hidden="1">#REF!,#REF!,#REF!,#REF!,#REF!,#REF!</definedName>
    <definedName name="P8_SCOPE_NOTIND" hidden="1">#REF!,#REF!,#REF!,#REF!,#REF!,#REF!</definedName>
    <definedName name="P8_SCOPE_PER_PRT" localSheetId="15">#REF!,#REF!,#REF!,управ.таблица!P1_SCOPE_PER_PRT,управ.таблица!P2_SCOPE_PER_PRT,управ.таблица!P3_SCOPE_PER_PRT,управ.таблица!P4_SCOPE_PER_PRT</definedName>
    <definedName name="P8_SCOPE_PER_PRT">#REF!,#REF!,#REF!,P1_SCOPE_PER_PRT,P2_SCOPE_PER_PRT,P3_SCOPE_PER_PRT,P4_SCOPE_PER_PRT</definedName>
    <definedName name="P8_T1_Protect" localSheetId="15">#REF!,#REF!,#REF!,#REF!,#REF!</definedName>
    <definedName name="P8_T1_Protect">#REF!,#REF!,#REF!,#REF!,#REF!</definedName>
    <definedName name="P8_T28_Protection" localSheetId="15">#REF!,#REF!,#REF!,#REF!,#REF!,#REF!,#REF!,#REF!</definedName>
    <definedName name="P8_T28_Protection">#REF!,#REF!,#REF!,#REF!,#REF!,#REF!,#REF!,#REF!</definedName>
    <definedName name="P9_SCOPE_FULL_LOAD" localSheetId="15" hidden="1">#REF!,#REF!,#REF!,#REF!,#REF!,#REF!</definedName>
    <definedName name="P9_SCOPE_FULL_LOAD" hidden="1">#REF!,#REF!,#REF!,#REF!,#REF!,#REF!</definedName>
    <definedName name="P9_SCOPE_NotInd" localSheetId="15" hidden="1">#REF!,управ.таблица!P1_SCOPE_NOTIND,управ.таблица!P2_SCOPE_NOTIND,управ.таблица!P3_SCOPE_NOTIND,управ.таблица!P4_SCOPE_NOTIND,управ.таблица!P5_SCOPE_NOTIND,управ.таблица!P6_SCOPE_NOTIND,управ.таблица!P7_SCOPE_NOTIND</definedName>
    <definedName name="P9_SCOPE_NotInd" hidden="1">#REF!,P1_SCOPE_NOTIND,P2_SCOPE_NOTIND,P3_SCOPE_NOTIND,P4_SCOPE_NOTIND,P5_SCOPE_NOTIND,P6_SCOPE_NOTIND,P7_SCOPE_NOTIND</definedName>
    <definedName name="P9_T1_Protect" localSheetId="15">#REF!,#REF!,#REF!,#REF!,#REF!</definedName>
    <definedName name="P9_T1_Protect">#REF!,#REF!,#REF!,#REF!,#REF!</definedName>
    <definedName name="P9_T28_Protection" localSheetId="15">#REF!,#REF!,#REF!,#REF!,#REF!,#REF!,#REF!,#REF!</definedName>
    <definedName name="P9_T28_Protection">#REF!,#REF!,#REF!,#REF!,#REF!,#REF!,#REF!,#REF!</definedName>
    <definedName name="PER_ET" localSheetId="15">#REF!</definedName>
    <definedName name="PER_ET">#REF!</definedName>
    <definedName name="Personal" localSheetId="15">#REF!</definedName>
    <definedName name="Personal">#REF!</definedName>
    <definedName name="polta" localSheetId="15">#REF!</definedName>
    <definedName name="polta">#REF!</definedName>
    <definedName name="post_without_enes_name" localSheetId="15">#REF!</definedName>
    <definedName name="post_without_enes_name">#REF!</definedName>
    <definedName name="POWER_DISBALANCE" localSheetId="15">#REF!</definedName>
    <definedName name="POWER_DISBALANCE">#REF!</definedName>
    <definedName name="POWER_TOTAL_DISBALANCE" localSheetId="15">#REF!</definedName>
    <definedName name="POWER_TOTAL_DISBALANCE">#REF!</definedName>
    <definedName name="PR_ET" localSheetId="15">#REF!</definedName>
    <definedName name="PR_ET">#REF!</definedName>
    <definedName name="PR_OBJ_ET" localSheetId="15">#REF!</definedName>
    <definedName name="PR_OBJ_ET">#REF!</definedName>
    <definedName name="PR_OPT" localSheetId="15">#REF!</definedName>
    <definedName name="PR_OPT">#REF!</definedName>
    <definedName name="PR_ROZN" localSheetId="15">#REF!</definedName>
    <definedName name="PR_ROZN">#REF!</definedName>
    <definedName name="PREBASE_METHOD" localSheetId="15">#REF!</definedName>
    <definedName name="PREBASE_METHOD">#REF!</definedName>
    <definedName name="Project" localSheetId="15">#REF!</definedName>
    <definedName name="Project">#REF!</definedName>
    <definedName name="PROT" localSheetId="15">#REF!,#REF!,#REF!,#REF!,#REF!,#REF!</definedName>
    <definedName name="PROT">#REF!,#REF!,#REF!,#REF!,#REF!,#REF!</definedName>
    <definedName name="qweqweq" localSheetId="15" hidden="1">#REF!,#REF!,#REF!,управ.таблица!P1_T1_Protect,управ.таблица!P2_T1_Protect,управ.таблица!P3_T1_Protect,управ.таблица!P4_T1_Protect</definedName>
    <definedName name="qweqweq" hidden="1">#REF!,#REF!,#REF!,[0]!P1_T1_Protect,[0]!P2_T1_Protect,[0]!P3_T1_Protect,[0]!P4_T1_Protect</definedName>
    <definedName name="REG_ET" localSheetId="15">#REF!</definedName>
    <definedName name="REG_ET">#REF!</definedName>
    <definedName name="reg_name" localSheetId="15">#REF!</definedName>
    <definedName name="reg_name">#REF!</definedName>
    <definedName name="REG_PROT" localSheetId="15">#REF!,#REF!,#REF!,#REF!,#REF!,#REF!,#REF!</definedName>
    <definedName name="REG_PROT">#REF!,#REF!,#REF!,#REF!,#REF!,#REF!,#REF!</definedName>
    <definedName name="REGcom" localSheetId="15">#REF!</definedName>
    <definedName name="REGcom">#REF!</definedName>
    <definedName name="REGION" localSheetId="15">#REF!</definedName>
    <definedName name="REGION">#REF!</definedName>
    <definedName name="region_name" localSheetId="15">#REF!</definedName>
    <definedName name="region_name">#REF!</definedName>
    <definedName name="REGIONS" localSheetId="15">#REF!</definedName>
    <definedName name="REGIONS">#REF!</definedName>
    <definedName name="REGUL" localSheetId="15">#REF!</definedName>
    <definedName name="REGUL">#REF!</definedName>
    <definedName name="REGULATION_METHOD" localSheetId="15">#REF!</definedName>
    <definedName name="REGULATION_METHOD">#REF!</definedName>
    <definedName name="rgk" localSheetId="15">#REF!,#REF!,#REF!,#REF!,#REF!,#REF!,#REF!</definedName>
    <definedName name="rgk">#REF!,#REF!,#REF!,#REF!,#REF!,#REF!,#REF!</definedName>
    <definedName name="ROW_MARKER_1" localSheetId="15">#REF!</definedName>
    <definedName name="ROW_MARKER_1">#REF!</definedName>
    <definedName name="ROW_MARKER_2" localSheetId="15">#REF!</definedName>
    <definedName name="ROW_MARKER_2">#REF!</definedName>
    <definedName name="ROZN_09" localSheetId="15">#REF!</definedName>
    <definedName name="ROZN_09">#REF!</definedName>
    <definedName name="rr">#N/A</definedName>
    <definedName name="ŕŕ">#N/A</definedName>
    <definedName name="RRE" localSheetId="15">#REF!</definedName>
    <definedName name="RRE">#REF!</definedName>
    <definedName name="rrtget6">#N/A</definedName>
    <definedName name="S1_" localSheetId="15">#REF!</definedName>
    <definedName name="S1_">#REF!</definedName>
    <definedName name="S10_" localSheetId="15">#REF!</definedName>
    <definedName name="S10_">#REF!</definedName>
    <definedName name="S11_" localSheetId="15">#REF!</definedName>
    <definedName name="S11_">#REF!</definedName>
    <definedName name="S12_" localSheetId="15">#REF!</definedName>
    <definedName name="S12_">#REF!</definedName>
    <definedName name="S13_" localSheetId="15">#REF!</definedName>
    <definedName name="S13_">#REF!</definedName>
    <definedName name="S14_" localSheetId="15">#REF!</definedName>
    <definedName name="S14_">#REF!</definedName>
    <definedName name="S15_" localSheetId="15">#REF!</definedName>
    <definedName name="S15_">#REF!</definedName>
    <definedName name="S16_" localSheetId="15">#REF!</definedName>
    <definedName name="S16_">#REF!</definedName>
    <definedName name="S17_" localSheetId="15">#REF!</definedName>
    <definedName name="S17_">#REF!</definedName>
    <definedName name="S18_" localSheetId="15">#REF!</definedName>
    <definedName name="S18_">#REF!</definedName>
    <definedName name="S19_" localSheetId="15">#REF!</definedName>
    <definedName name="S19_">#REF!</definedName>
    <definedName name="S2_" localSheetId="15">#REF!</definedName>
    <definedName name="S2_">#REF!</definedName>
    <definedName name="S20_" localSheetId="15">#REF!</definedName>
    <definedName name="S20_">#REF!</definedName>
    <definedName name="S3_" localSheetId="15">#REF!</definedName>
    <definedName name="S3_">#REF!</definedName>
    <definedName name="S4_" localSheetId="15">#REF!</definedName>
    <definedName name="S4_">#REF!</definedName>
    <definedName name="S5_" localSheetId="15">#REF!</definedName>
    <definedName name="S5_">#REF!</definedName>
    <definedName name="S6_" localSheetId="15">#REF!</definedName>
    <definedName name="S6_">#REF!</definedName>
    <definedName name="S7_" localSheetId="15">#REF!</definedName>
    <definedName name="S7_">#REF!</definedName>
    <definedName name="S8_" localSheetId="15">#REF!</definedName>
    <definedName name="S8_">#REF!</definedName>
    <definedName name="S9_" localSheetId="15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15">#REF!</definedName>
    <definedName name="SBT_ET">#REF!</definedName>
    <definedName name="SBT_PROT">#N/A</definedName>
    <definedName name="SBTcom" localSheetId="15">#REF!</definedName>
    <definedName name="SBTcom">#REF!</definedName>
    <definedName name="sbwt_name" localSheetId="15">#REF!</definedName>
    <definedName name="sbwt_name">#REF!</definedName>
    <definedName name="sbwt_name_o" localSheetId="15">#REF!</definedName>
    <definedName name="sbwt_name_o">#REF!</definedName>
    <definedName name="sbwt_name_oep" localSheetId="15">#REF!</definedName>
    <definedName name="sbwt_name_oep">#REF!</definedName>
    <definedName name="sbyt" localSheetId="15">#REF!,#REF!,#REF!,#REF!,#REF!,#REF!,#REF!,#REF!</definedName>
    <definedName name="sbyt">#REF!,#REF!,#REF!,#REF!,#REF!,#REF!,#REF!,#REF!</definedName>
    <definedName name="SCENARIOS" localSheetId="15">#REF!</definedName>
    <definedName name="SCENARIOS">#REF!</definedName>
    <definedName name="sch" localSheetId="15">#REF!</definedName>
    <definedName name="sch">#REF!</definedName>
    <definedName name="SCOPE" localSheetId="15">#REF!</definedName>
    <definedName name="SCOPE">#REF!</definedName>
    <definedName name="SCOPE_16_PRT" localSheetId="15">управ.таблица!P1_SCOPE_16_PRT,управ.таблица!P2_SCOPE_16_PRT</definedName>
    <definedName name="SCOPE_16_PRT">P1_SCOPE_16_PRT,P2_SCOPE_16_PRT</definedName>
    <definedName name="SCOPE_17.1_LD" localSheetId="15">#REF!</definedName>
    <definedName name="SCOPE_17.1_LD">#REF!</definedName>
    <definedName name="SCOPE_17.1_PRT" localSheetId="15">#REF!,#REF!,#REF!,#REF!,#REF!,#REF!</definedName>
    <definedName name="SCOPE_17.1_PRT">#REF!,#REF!,#REF!,#REF!,#REF!,#REF!</definedName>
    <definedName name="SCOPE_17_LD" localSheetId="15">#REF!</definedName>
    <definedName name="SCOPE_17_LD">#REF!</definedName>
    <definedName name="SCOPE_17_PRT" localSheetId="15">#REF!,#REF!,#REF!,#REF!,#REF!,#REF!,#REF!,управ.таблица!P1_SCOPE_17_PRT</definedName>
    <definedName name="SCOPE_17_PRT">#REF!,#REF!,#REF!,#REF!,#REF!,#REF!,#REF!,P1_SCOPE_17_PRT</definedName>
    <definedName name="SCOPE_2" localSheetId="15">#REF!</definedName>
    <definedName name="SCOPE_2">#REF!</definedName>
    <definedName name="SCOPE_2_1" localSheetId="15">#REF!</definedName>
    <definedName name="SCOPE_2_1">#REF!</definedName>
    <definedName name="SCOPE_2_DR1" localSheetId="15">#REF!</definedName>
    <definedName name="SCOPE_2_DR1">#REF!</definedName>
    <definedName name="SCOPE_2_DR10" localSheetId="15">#REF!</definedName>
    <definedName name="SCOPE_2_DR10">#REF!</definedName>
    <definedName name="SCOPE_2_DR11" localSheetId="15">#REF!</definedName>
    <definedName name="SCOPE_2_DR11">#REF!</definedName>
    <definedName name="SCOPE_2_DR2" localSheetId="15">#REF!</definedName>
    <definedName name="SCOPE_2_DR2">#REF!</definedName>
    <definedName name="SCOPE_2_DR3" localSheetId="15">#REF!</definedName>
    <definedName name="SCOPE_2_DR3">#REF!</definedName>
    <definedName name="SCOPE_2_DR4" localSheetId="15">#REF!</definedName>
    <definedName name="SCOPE_2_DR4">#REF!</definedName>
    <definedName name="SCOPE_2_DR5" localSheetId="15">#REF!</definedName>
    <definedName name="SCOPE_2_DR5">#REF!</definedName>
    <definedName name="SCOPE_2_DR6" localSheetId="15">#REF!</definedName>
    <definedName name="SCOPE_2_DR6">#REF!</definedName>
    <definedName name="SCOPE_2_DR7" localSheetId="15">#REF!</definedName>
    <definedName name="SCOPE_2_DR7">#REF!</definedName>
    <definedName name="SCOPE_2_DR8" localSheetId="15">#REF!</definedName>
    <definedName name="SCOPE_2_DR8">#REF!</definedName>
    <definedName name="SCOPE_2_DR9" localSheetId="15">#REF!</definedName>
    <definedName name="SCOPE_2_DR9">#REF!</definedName>
    <definedName name="SCOPE_24_LD" localSheetId="15">#REF!,#REF!</definedName>
    <definedName name="SCOPE_24_LD">#REF!,#REF!</definedName>
    <definedName name="SCOPE_24_PRT" localSheetId="15">#REF!,#REF!,#REF!,#REF!</definedName>
    <definedName name="SCOPE_24_PRT">#REF!,#REF!,#REF!,#REF!</definedName>
    <definedName name="SCOPE_25_PRT" localSheetId="15">#REF!,#REF!,#REF!,#REF!</definedName>
    <definedName name="SCOPE_25_PRT">#REF!,#REF!,#REF!,#REF!</definedName>
    <definedName name="SCOPE_3_DR1" localSheetId="15">#REF!</definedName>
    <definedName name="SCOPE_3_DR1">#REF!</definedName>
    <definedName name="SCOPE_3_DR10" localSheetId="15">#REF!</definedName>
    <definedName name="SCOPE_3_DR10">#REF!</definedName>
    <definedName name="SCOPE_3_DR11" localSheetId="15">#REF!</definedName>
    <definedName name="SCOPE_3_DR11">#REF!</definedName>
    <definedName name="SCOPE_3_DR2" localSheetId="15">#REF!</definedName>
    <definedName name="SCOPE_3_DR2">#REF!</definedName>
    <definedName name="SCOPE_3_DR3" localSheetId="15">#REF!</definedName>
    <definedName name="SCOPE_3_DR3">#REF!</definedName>
    <definedName name="SCOPE_3_DR4" localSheetId="15">#REF!</definedName>
    <definedName name="SCOPE_3_DR4">#REF!</definedName>
    <definedName name="SCOPE_3_DR5" localSheetId="15">#REF!</definedName>
    <definedName name="SCOPE_3_DR5">#REF!</definedName>
    <definedName name="SCOPE_3_DR6" localSheetId="15">#REF!</definedName>
    <definedName name="SCOPE_3_DR6">#REF!</definedName>
    <definedName name="SCOPE_3_DR7" localSheetId="15">#REF!</definedName>
    <definedName name="SCOPE_3_DR7">#REF!</definedName>
    <definedName name="SCOPE_3_DR8" localSheetId="15">#REF!</definedName>
    <definedName name="SCOPE_3_DR8">#REF!</definedName>
    <definedName name="SCOPE_3_DR9" localSheetId="15">#REF!</definedName>
    <definedName name="SCOPE_3_DR9">#REF!</definedName>
    <definedName name="SCOPE_4_PRT" localSheetId="15">#REF!,#REF!,управ.таблица!P1_SCOPE_4_PRT,управ.таблица!P2_SCOPE_4_PRT</definedName>
    <definedName name="SCOPE_4_PRT">#REF!,#REF!,P1_SCOPE_4_PRT,P2_SCOPE_4_PRT</definedName>
    <definedName name="SCOPE_5_PRT" localSheetId="15">#REF!,#REF!,управ.таблица!P1_SCOPE_5_PRT,управ.таблица!P2_SCOPE_5_PRT</definedName>
    <definedName name="SCOPE_5_PRT">#REF!,#REF!,P1_SCOPE_5_PRT,P2_SCOPE_5_PRT</definedName>
    <definedName name="SCOPE_APR" localSheetId="15">#REF!</definedName>
    <definedName name="SCOPE_APR">#REF!</definedName>
    <definedName name="SCOPE_AUG" localSheetId="15">#REF!</definedName>
    <definedName name="SCOPE_AUG">#REF!</definedName>
    <definedName name="SCOPE_BAL_EN" localSheetId="15">#REF!</definedName>
    <definedName name="SCOPE_BAL_EN">#REF!</definedName>
    <definedName name="SCOPE_BAL_PW" localSheetId="15">#REF!,#REF!,#REF!,#REF!,#REF!,#REF!,#REF!,#REF!,#REF!,#REF!,#REF!,#REF!,#REF!</definedName>
    <definedName name="SCOPE_BAL_PW">#REF!,#REF!,#REF!,#REF!,#REF!,#REF!,#REF!,#REF!,#REF!,#REF!,#REF!,#REF!,#REF!</definedName>
    <definedName name="SCOPE_CL" localSheetId="15">#REF!</definedName>
    <definedName name="SCOPE_CL">#REF!</definedName>
    <definedName name="SCOPE_CORR" localSheetId="15">#REF!,#REF!,#REF!,#REF!,#REF!,управ.таблица!P1_SCOPE_CORR,управ.таблица!P2_SCOPE_CORR</definedName>
    <definedName name="SCOPE_CORR">#REF!,#REF!,#REF!,#REF!,#REF!,P1_SCOPE_CORR,P2_SCOPE_CORR</definedName>
    <definedName name="SCOPE_CPR" localSheetId="15">#REF!</definedName>
    <definedName name="SCOPE_CPR">#REF!</definedName>
    <definedName name="SCOPE_DEC" localSheetId="15">#REF!</definedName>
    <definedName name="SCOPE_DEC">#REF!</definedName>
    <definedName name="SCOPE_DOP" localSheetId="15">#REF!,управ.таблица!P1_SCOPE_DOP</definedName>
    <definedName name="SCOPE_DOP">#REF!,P1_SCOPE_DOP</definedName>
    <definedName name="SCOPE_DOP2" localSheetId="15">#REF!,#REF!,#REF!,#REF!,#REF!,#REF!</definedName>
    <definedName name="SCOPE_DOP2">#REF!,#REF!,#REF!,#REF!,#REF!,#REF!</definedName>
    <definedName name="SCOPE_DOP3" localSheetId="15">#REF!,#REF!,#REF!,#REF!,#REF!,#REF!</definedName>
    <definedName name="SCOPE_DOP3">#REF!,#REF!,#REF!,#REF!,#REF!,#REF!</definedName>
    <definedName name="SCOPE_ESOLD" localSheetId="15">#REF!</definedName>
    <definedName name="SCOPE_ESOLD">#REF!</definedName>
    <definedName name="SCOPE_ETALON" localSheetId="15">#REF!</definedName>
    <definedName name="SCOPE_ETALON">#REF!</definedName>
    <definedName name="SCOPE_ETALON2" localSheetId="15">#REF!</definedName>
    <definedName name="SCOPE_ETALON2">#REF!</definedName>
    <definedName name="SCOPE_F1_PRT" localSheetId="15">#REF!,управ.таблица!P1_SCOPE_F1_PRT,управ.таблица!P2_SCOPE_F1_PRT,управ.таблица!P3_SCOPE_F1_PRT,управ.таблица!P4_SCOPE_F1_PRT</definedName>
    <definedName name="SCOPE_F1_PRT">#REF!,P1_SCOPE_F1_PRT,P2_SCOPE_F1_PRT,P3_SCOPE_F1_PRT,P4_SCOPE_F1_PRT</definedName>
    <definedName name="SCOPE_F2_LD1" localSheetId="15">#REF!</definedName>
    <definedName name="SCOPE_F2_LD1">#REF!</definedName>
    <definedName name="SCOPE_F2_LD2" localSheetId="15">#REF!</definedName>
    <definedName name="SCOPE_F2_LD2">#REF!</definedName>
    <definedName name="SCOPE_F2_PRT" localSheetId="15">#REF!,#REF!,#REF!,управ.таблица!P1_SCOPE_F2_PRT,управ.таблица!P2_SCOPE_F2_PRT</definedName>
    <definedName name="SCOPE_F2_PRT">#REF!,#REF!,#REF!,P1_SCOPE_F2_PRT,P2_SCOPE_F2_PRT</definedName>
    <definedName name="SCOPE_FEB" localSheetId="15">#REF!</definedName>
    <definedName name="SCOPE_FEB">#REF!</definedName>
    <definedName name="SCOPE_FL" localSheetId="15">#REF!</definedName>
    <definedName name="SCOPE_FL">#REF!</definedName>
    <definedName name="SCOPE_FLOAD">#N/A</definedName>
    <definedName name="SCOPE_FORM46_EE1" localSheetId="15">#REF!</definedName>
    <definedName name="SCOPE_FORM46_EE1">#REF!</definedName>
    <definedName name="SCOPE_FORM46_EE1_ZAG_KOD" localSheetId="15">#REF!</definedName>
    <definedName name="SCOPE_FORM46_EE1_ZAG_KOD">#REF!</definedName>
    <definedName name="SCOPE_FRML">#N/A</definedName>
    <definedName name="SCOPE_FST7" localSheetId="15">#REF!,#REF!,#REF!,#REF!,управ.таблица!P1_SCOPE_FST7</definedName>
    <definedName name="SCOPE_FST7">#REF!,#REF!,#REF!,#REF!,P1_SCOPE_FST7</definedName>
    <definedName name="SCOPE_FULL_LOAD" localSheetId="15">P16_SCOPE_FULL_LOAD,P17_SCOPE_FULL_LOAD</definedName>
    <definedName name="SCOPE_FULL_LOAD">P16_SCOPE_FULL_LOAD,P17_SCOPE_FULL_LOAD</definedName>
    <definedName name="SCOPE_IND" localSheetId="15">#REF!,#REF!,управ.таблица!P1_SCOPE_IND,управ.таблица!P2_SCOPE_IND,управ.таблица!P3_SCOPE_IND,управ.таблица!P4_SCOPE_IND</definedName>
    <definedName name="SCOPE_IND">#REF!,#REF!,P1_SCOPE_IND,P2_SCOPE_IND,P3_SCOPE_IND,P4_SCOPE_IND</definedName>
    <definedName name="SCOPE_IND2" localSheetId="15">#REF!,#REF!,#REF!,управ.таблица!P1_SCOPE_IND2,управ.таблица!P2_SCOPE_IND2,управ.таблица!P3_SCOPE_IND2,управ.таблица!P4_SCOPE_IND2</definedName>
    <definedName name="SCOPE_IND2">#REF!,#REF!,#REF!,P1_SCOPE_IND2,P2_SCOPE_IND2,P3_SCOPE_IND2,P4_SCOPE_IND2</definedName>
    <definedName name="SCOPE_JAN" localSheetId="15">#REF!</definedName>
    <definedName name="SCOPE_JAN">#REF!</definedName>
    <definedName name="SCOPE_JUL" localSheetId="15">#REF!</definedName>
    <definedName name="SCOPE_JUL">#REF!</definedName>
    <definedName name="SCOPE_JUN" localSheetId="15">#REF!</definedName>
    <definedName name="SCOPE_JUN">#REF!</definedName>
    <definedName name="scope_ld" localSheetId="15">#REF!</definedName>
    <definedName name="scope_ld">#REF!</definedName>
    <definedName name="SCOPE_LOAD" localSheetId="15">#REF!</definedName>
    <definedName name="SCOPE_LOAD">#REF!</definedName>
    <definedName name="SCOPE_LOAD_FUEL" localSheetId="15">#REF!</definedName>
    <definedName name="SCOPE_LOAD_FUEL">#REF!</definedName>
    <definedName name="SCOPE_LOAD1" localSheetId="15">#REF!</definedName>
    <definedName name="SCOPE_LOAD1">#REF!</definedName>
    <definedName name="SCOPE_LOAD2" localSheetId="15">#REF!,#REF!,#REF!</definedName>
    <definedName name="SCOPE_LOAD2">#REF!,#REF!,#REF!</definedName>
    <definedName name="SCOPE_MAR" localSheetId="15">#REF!</definedName>
    <definedName name="SCOPE_MAR">#REF!</definedName>
    <definedName name="SCOPE_MAY" localSheetId="15">#REF!</definedName>
    <definedName name="SCOPE_MAY">#REF!</definedName>
    <definedName name="SCOPE_MO" localSheetId="15">#REF!,#REF!</definedName>
    <definedName name="SCOPE_MO">#REF!,#REF!</definedName>
    <definedName name="SCOPE_MUPS" localSheetId="15">#REF!,#REF!</definedName>
    <definedName name="SCOPE_MUPS">#REF!,#REF!</definedName>
    <definedName name="SCOPE_MUPS_NAMES" localSheetId="15">#REF!,#REF!</definedName>
    <definedName name="SCOPE_MUPS_NAMES">#REF!,#REF!</definedName>
    <definedName name="SCOPE_NALOG" localSheetId="15">#REF!</definedName>
    <definedName name="SCOPE_NALOG">#REF!</definedName>
    <definedName name="SCOPE_NOTIND" localSheetId="15">управ.таблица!P1_SCOPE_NOTIND,управ.таблица!P2_SCOPE_NOTIND,управ.таблица!P3_SCOPE_NOTIND,управ.таблица!P4_SCOPE_NOTIND,управ.таблица!P5_SCOPE_NOTIND,управ.таблица!P6_SCOPE_NOTIND,управ.таблица!P7_SCOPE_NOTIND,управ.таблица!P8_SCOPE_NOTIND</definedName>
    <definedName name="SCOPE_NOTIND">P1_SCOPE_NOTIND,P2_SCOPE_NOTIND,P3_SCOPE_NOTIND,P4_SCOPE_NOTIND,P5_SCOPE_NOTIND,P6_SCOPE_NOTIND,P7_SCOPE_NOTIND,P8_SCOPE_NOTIND</definedName>
    <definedName name="SCOPE_NotInd2" localSheetId="15">управ.таблица!P4_SCOPE_NotInd2,управ.таблица!P5_SCOPE_NotInd2,управ.таблица!P6_SCOPE_NotInd2,управ.таблица!P7_SCOPE_NotInd2</definedName>
    <definedName name="SCOPE_NotInd2">P4_SCOPE_NotInd2,P5_SCOPE_NotInd2,P6_SCOPE_NotInd2,P7_SCOPE_NotInd2</definedName>
    <definedName name="SCOPE_NotInd3" localSheetId="15">#REF!,#REF!,#REF!,управ.таблица!P1_SCOPE_NotInd3,управ.таблица!P2_SCOPE_NotInd3</definedName>
    <definedName name="SCOPE_NotInd3">#REF!,#REF!,#REF!,P1_SCOPE_NotInd3,P2_SCOPE_NotInd3</definedName>
    <definedName name="SCOPE_NOV" localSheetId="15">#REF!</definedName>
    <definedName name="SCOPE_NOV">#REF!</definedName>
    <definedName name="SCOPE_OCT" localSheetId="15">#REF!</definedName>
    <definedName name="SCOPE_OCT">#REF!</definedName>
    <definedName name="SCOPE_ORE" localSheetId="15">#REF!</definedName>
    <definedName name="SCOPE_ORE">#REF!</definedName>
    <definedName name="SCOPE_OUTD" localSheetId="15">#REF!,#REF!,#REF!,#REF!,#REF!,#REF!,#REF!</definedName>
    <definedName name="SCOPE_OUTD">#REF!,#REF!,#REF!,#REF!,#REF!,#REF!,#REF!</definedName>
    <definedName name="SCOPE_PER_PRT" localSheetId="15">управ.таблица!P5_SCOPE_PER_PRT,управ.таблица!P6_SCOPE_PER_PRT,управ.таблица!P7_SCOPE_PER_PRT,управ.таблица!P8_SCOPE_PER_PRT</definedName>
    <definedName name="SCOPE_PER_PRT">P5_SCOPE_PER_PRT,P6_SCOPE_PER_PRT,P7_SCOPE_PER_PRT,P8_SCOPE_PER_PRT</definedName>
    <definedName name="SCOPE_PRD" localSheetId="15">#REF!</definedName>
    <definedName name="SCOPE_PRD">#REF!</definedName>
    <definedName name="SCOPE_PRD_ET" localSheetId="15">#REF!</definedName>
    <definedName name="SCOPE_PRD_ET">#REF!</definedName>
    <definedName name="SCOPE_PRD_ET2" localSheetId="15">#REF!</definedName>
    <definedName name="SCOPE_PRD_ET2">#REF!</definedName>
    <definedName name="SCOPE_PRT" localSheetId="15">#REF!,#REF!,#REF!,#REF!,#REF!,#REF!</definedName>
    <definedName name="SCOPE_PRT">#REF!,#REF!,#REF!,#REF!,#REF!,#REF!</definedName>
    <definedName name="SCOPE_PRZ" localSheetId="15">#REF!</definedName>
    <definedName name="SCOPE_PRZ">#REF!</definedName>
    <definedName name="SCOPE_PRZ_ET" localSheetId="15">#REF!</definedName>
    <definedName name="SCOPE_PRZ_ET">#REF!</definedName>
    <definedName name="SCOPE_PRZ_ET2" localSheetId="15">#REF!</definedName>
    <definedName name="SCOPE_PRZ_ET2">#REF!</definedName>
    <definedName name="SCOPE_REGIONS" localSheetId="15">#REF!</definedName>
    <definedName name="SCOPE_REGIONS">#REF!</definedName>
    <definedName name="SCOPE_REGLD" localSheetId="15">#REF!</definedName>
    <definedName name="SCOPE_REGLD">#REF!</definedName>
    <definedName name="SCOPE_RG" localSheetId="15">#REF!</definedName>
    <definedName name="SCOPE_RG">#REF!</definedName>
    <definedName name="SCOPE_SAVE2" localSheetId="15">#REF!,#REF!,#REF!,#REF!,#REF!,управ.таблица!P1_SCOPE_SAVE2,управ.таблица!P2_SCOPE_SAVE2</definedName>
    <definedName name="SCOPE_SAVE2">#REF!,#REF!,#REF!,#REF!,#REF!,P1_SCOPE_SAVE2,P2_SCOPE_SAVE2</definedName>
    <definedName name="SCOPE_SBTLD" localSheetId="15">#REF!</definedName>
    <definedName name="SCOPE_SBTLD">#REF!</definedName>
    <definedName name="SCOPE_SEP" localSheetId="15">#REF!</definedName>
    <definedName name="SCOPE_SEP">#REF!</definedName>
    <definedName name="SCOPE_SETLD" localSheetId="15">#REF!</definedName>
    <definedName name="SCOPE_SETLD">#REF!</definedName>
    <definedName name="SCOPE_SPR_PRT" localSheetId="15">#REF!,#REF!,#REF!</definedName>
    <definedName name="SCOPE_SPR_PRT">#REF!,#REF!,#REF!</definedName>
    <definedName name="SCOPE_SS" localSheetId="15">#REF!,#REF!,#REF!,#REF!,#REF!,#REF!</definedName>
    <definedName name="SCOPE_SS">#REF!,#REF!,#REF!,#REF!,#REF!,#REF!</definedName>
    <definedName name="SCOPE_SS2" localSheetId="15">#REF!</definedName>
    <definedName name="SCOPE_SS2">#REF!</definedName>
    <definedName name="SCOPE_SV_LD1" localSheetId="15">#REF!,#REF!,#REF!,#REF!,#REF!,управ.таблица!P1_SCOPE_SV_LD1</definedName>
    <definedName name="SCOPE_SV_LD1">#REF!,#REF!,#REF!,#REF!,#REF!,P1_SCOPE_SV_LD1</definedName>
    <definedName name="SCOPE_SV_LD2" localSheetId="15">#REF!</definedName>
    <definedName name="SCOPE_SV_LD2">#REF!</definedName>
    <definedName name="SCOPE_SV_PRT" localSheetId="15">управ.таблица!P1_SCOPE_SV_PRT,управ.таблица!P2_SCOPE_SV_PRT,управ.таблица!P3_SCOPE_SV_PRT</definedName>
    <definedName name="SCOPE_SV_PRT">P1_SCOPE_SV_PRT,P2_SCOPE_SV_PRT,P3_SCOPE_SV_PRT</definedName>
    <definedName name="SCOPE_TEST" localSheetId="15">#REF!</definedName>
    <definedName name="SCOPE_TEST">#REF!</definedName>
    <definedName name="SCOPE_TP" localSheetId="15">#REF!,#REF!</definedName>
    <definedName name="SCOPE_TP">#REF!,#REF!</definedName>
    <definedName name="SCOPE_YEAR" localSheetId="15">#REF!</definedName>
    <definedName name="SCOPE_YEAR">#REF!</definedName>
    <definedName name="SCOPE10" localSheetId="15">#REF!</definedName>
    <definedName name="SCOPE10">#REF!</definedName>
    <definedName name="SCOPE11" localSheetId="15">#REF!</definedName>
    <definedName name="SCOPE11">#REF!</definedName>
    <definedName name="SCOPE12" localSheetId="15">#REF!</definedName>
    <definedName name="SCOPE12">#REF!</definedName>
    <definedName name="SCOPE2" localSheetId="15">#REF!</definedName>
    <definedName name="SCOPE2">#REF!</definedName>
    <definedName name="SCOPE3" localSheetId="15">#REF!</definedName>
    <definedName name="SCOPE3">#REF!</definedName>
    <definedName name="SCOPE4" localSheetId="15">#REF!</definedName>
    <definedName name="SCOPE4">#REF!</definedName>
    <definedName name="SCOPE5" localSheetId="15">#REF!</definedName>
    <definedName name="SCOPE5">#REF!</definedName>
    <definedName name="SCOPE6" localSheetId="15">#REF!</definedName>
    <definedName name="SCOPE6">#REF!</definedName>
    <definedName name="SCOPE7" localSheetId="15">#REF!</definedName>
    <definedName name="SCOPE7">#REF!</definedName>
    <definedName name="SCOPE8" localSheetId="15">#REF!</definedName>
    <definedName name="SCOPE8">#REF!</definedName>
    <definedName name="SCOPE9" localSheetId="15">#REF!</definedName>
    <definedName name="SCOPE9">#REF!</definedName>
    <definedName name="SEP" localSheetId="15">#REF!</definedName>
    <definedName name="SEP">#REF!</definedName>
    <definedName name="SET_ET" localSheetId="15">#REF!</definedName>
    <definedName name="SET_ET">#REF!</definedName>
    <definedName name="SET_PROT">#N/A</definedName>
    <definedName name="SET_PRT">#N/A</definedName>
    <definedName name="SETcom" localSheetId="15">#REF!</definedName>
    <definedName name="SETcom">#REF!</definedName>
    <definedName name="Sheet2?prefix?">"H"</definedName>
    <definedName name="small_customers_range" localSheetId="15">#REF!</definedName>
    <definedName name="small_customers_range">#REF!</definedName>
    <definedName name="SP_OPT" localSheetId="15">#REF!</definedName>
    <definedName name="SP_OPT">#REF!</definedName>
    <definedName name="SP_OPT_ET" localSheetId="15">#REF!</definedName>
    <definedName name="SP_OPT_ET">#REF!</definedName>
    <definedName name="SP_ROZN" localSheetId="15">#REF!</definedName>
    <definedName name="SP_ROZN">#REF!</definedName>
    <definedName name="SP_ROZN_ET" localSheetId="15">#REF!</definedName>
    <definedName name="SP_ROZN_ET">#REF!</definedName>
    <definedName name="SP_SC_1" localSheetId="15">#REF!</definedName>
    <definedName name="SP_SC_1">#REF!</definedName>
    <definedName name="SP_SC_2" localSheetId="15">#REF!</definedName>
    <definedName name="SP_SC_2">#REF!</definedName>
    <definedName name="SP_SC_3" localSheetId="15">#REF!</definedName>
    <definedName name="SP_SC_3">#REF!</definedName>
    <definedName name="SP_SC_4" localSheetId="15">#REF!</definedName>
    <definedName name="SP_SC_4">#REF!</definedName>
    <definedName name="SP_SC_5" localSheetId="15">#REF!</definedName>
    <definedName name="SP_SC_5">#REF!</definedName>
    <definedName name="SP_ST_OPT" localSheetId="15">#REF!</definedName>
    <definedName name="SP_ST_OPT">#REF!</definedName>
    <definedName name="SP_ST_ROZN" localSheetId="15">#REF!</definedName>
    <definedName name="SP_ST_ROZN">#REF!</definedName>
    <definedName name="SPR_ET" localSheetId="15">#REF!</definedName>
    <definedName name="SPR_ET">#REF!</definedName>
    <definedName name="SPR_GES_ET" localSheetId="15">#REF!</definedName>
    <definedName name="SPR_GES_ET">#REF!</definedName>
    <definedName name="SPR_GRES_ET" localSheetId="15">#REF!</definedName>
    <definedName name="SPR_GRES_ET">#REF!</definedName>
    <definedName name="SPR_OTH_ET" localSheetId="15">#REF!</definedName>
    <definedName name="SPR_OTH_ET">#REF!</definedName>
    <definedName name="SPR_PROT" localSheetId="15">#REF!,#REF!</definedName>
    <definedName name="SPR_PROT">#REF!,#REF!</definedName>
    <definedName name="SPR_SCOPE" localSheetId="15">#REF!</definedName>
    <definedName name="SPR_SCOPE">#REF!</definedName>
    <definedName name="SPR_TES_ET" localSheetId="15">#REF!</definedName>
    <definedName name="SPR_TES_ET">#REF!</definedName>
    <definedName name="SPRAV_PROT" localSheetId="15">#REF!,#REF!,#REF!</definedName>
    <definedName name="SPRAV_PROT">#REF!,#REF!,#REF!</definedName>
    <definedName name="sq" localSheetId="15">#REF!</definedName>
    <definedName name="sq">#REF!</definedName>
    <definedName name="START_RAB_YEAR" localSheetId="15">#REF!</definedName>
    <definedName name="START_RAB_YEAR">#REF!</definedName>
    <definedName name="T0?axis?ПРД?БАЗ" localSheetId="15">#REF!,#REF!</definedName>
    <definedName name="T0?axis?ПРД?БАЗ">#REF!,#REF!</definedName>
    <definedName name="T0?axis?ПРД?ПРЕД" localSheetId="15">#REF!,#REF!</definedName>
    <definedName name="T0?axis?ПРД?ПРЕД">#REF!,#REF!</definedName>
    <definedName name="T0?axis?ПРД?РЕГ" localSheetId="15">#REF!</definedName>
    <definedName name="T0?axis?ПРД?РЕГ">#REF!</definedName>
    <definedName name="T0?axis?ПФ?ПЛАН" localSheetId="15">#REF!,#REF!,#REF!,#REF!</definedName>
    <definedName name="T0?axis?ПФ?ПЛАН">#REF!,#REF!,#REF!,#REF!</definedName>
    <definedName name="T0?axis?ПФ?ФАКТ" localSheetId="15">#REF!,#REF!,#REF!,#REF!</definedName>
    <definedName name="T0?axis?ПФ?ФАКТ">#REF!,#REF!,#REF!,#REF!</definedName>
    <definedName name="T0?Data" localSheetId="15">#REF!   ,#REF!   ,#REF!   ,#REF!   ,#REF!   ,#REF!   ,#REF!   ,#REF!   ,#REF!   ,#REF!</definedName>
    <definedName name="T0?Data">#REF!   ,#REF!   ,#REF!   ,#REF!   ,#REF!   ,#REF!   ,#REF!   ,#REF!   ,#REF!   ,#REF!</definedName>
    <definedName name="T0?item_ext?РОСТ" localSheetId="15">#REF!</definedName>
    <definedName name="T0?item_ext?РОСТ">#REF!</definedName>
    <definedName name="T0?L0.1" localSheetId="15">#REF!</definedName>
    <definedName name="T0?L0.1">#REF!</definedName>
    <definedName name="T0?L0.2" localSheetId="15">#REF!</definedName>
    <definedName name="T0?L0.2">#REF!</definedName>
    <definedName name="T0?L1" localSheetId="15">#REF!</definedName>
    <definedName name="T0?L1">#REF!</definedName>
    <definedName name="T0?L10" localSheetId="15">#REF!</definedName>
    <definedName name="T0?L10">#REF!</definedName>
    <definedName name="T0?L10.1" localSheetId="15">#REF!</definedName>
    <definedName name="T0?L10.1">#REF!</definedName>
    <definedName name="T0?L10.2" localSheetId="15">#REF!</definedName>
    <definedName name="T0?L10.2">#REF!</definedName>
    <definedName name="T0?L10.3" localSheetId="15">#REF!</definedName>
    <definedName name="T0?L10.3">#REF!</definedName>
    <definedName name="T0?L10.4" localSheetId="15">#REF!</definedName>
    <definedName name="T0?L10.4">#REF!</definedName>
    <definedName name="T0?L10.5" localSheetId="15">#REF!</definedName>
    <definedName name="T0?L10.5">#REF!</definedName>
    <definedName name="T0?L11" localSheetId="15">#REF!</definedName>
    <definedName name="T0?L11">#REF!</definedName>
    <definedName name="T0?L12" localSheetId="15">#REF!</definedName>
    <definedName name="T0?L12">#REF!</definedName>
    <definedName name="T0?L13" localSheetId="15">#REF!</definedName>
    <definedName name="T0?L13">#REF!</definedName>
    <definedName name="T0?L13.1" localSheetId="15">#REF!</definedName>
    <definedName name="T0?L13.1">#REF!</definedName>
    <definedName name="T0?L13.2" localSheetId="15">#REF!</definedName>
    <definedName name="T0?L13.2">#REF!</definedName>
    <definedName name="T0?L14" localSheetId="15">#REF!</definedName>
    <definedName name="T0?L14">#REF!</definedName>
    <definedName name="T0?L14.1" localSheetId="15">#REF!</definedName>
    <definedName name="T0?L14.1">#REF!</definedName>
    <definedName name="T0?L14.2" localSheetId="15">#REF!</definedName>
    <definedName name="T0?L14.2">#REF!</definedName>
    <definedName name="T0?L15" localSheetId="15">#REF!</definedName>
    <definedName name="T0?L15">#REF!</definedName>
    <definedName name="T0?L15.1" localSheetId="15">#REF!</definedName>
    <definedName name="T0?L15.1">#REF!</definedName>
    <definedName name="T0?L15.2" localSheetId="15">#REF!</definedName>
    <definedName name="T0?L15.2">#REF!</definedName>
    <definedName name="T0?L15.2.1" localSheetId="15">#REF!</definedName>
    <definedName name="T0?L15.2.1">#REF!</definedName>
    <definedName name="T0?L15.2.2" localSheetId="15">#REF!</definedName>
    <definedName name="T0?L15.2.2">#REF!</definedName>
    <definedName name="T0?L16" localSheetId="15">#REF!</definedName>
    <definedName name="T0?L16">#REF!</definedName>
    <definedName name="T0?L17" localSheetId="15">#REF!</definedName>
    <definedName name="T0?L17">#REF!</definedName>
    <definedName name="T0?L17.1" localSheetId="15">#REF!</definedName>
    <definedName name="T0?L17.1">#REF!</definedName>
    <definedName name="T0?L18" localSheetId="15">#REF!</definedName>
    <definedName name="T0?L18">#REF!</definedName>
    <definedName name="T0?L19" localSheetId="15">#REF!</definedName>
    <definedName name="T0?L19">#REF!</definedName>
    <definedName name="T0?L2" localSheetId="15">#REF!</definedName>
    <definedName name="T0?L2">#REF!</definedName>
    <definedName name="T0?L20" localSheetId="15">#REF!</definedName>
    <definedName name="T0?L20">#REF!</definedName>
    <definedName name="T0?L21" localSheetId="15">#REF!</definedName>
    <definedName name="T0?L21">#REF!</definedName>
    <definedName name="T0?L22" localSheetId="15">#REF!</definedName>
    <definedName name="T0?L22">#REF!</definedName>
    <definedName name="T0?L22.1" localSheetId="15">#REF!</definedName>
    <definedName name="T0?L22.1">#REF!</definedName>
    <definedName name="T0?L22.2" localSheetId="15">#REF!</definedName>
    <definedName name="T0?L22.2">#REF!</definedName>
    <definedName name="T0?L23" localSheetId="15">#REF!</definedName>
    <definedName name="T0?L23">#REF!</definedName>
    <definedName name="T0?L24" localSheetId="15">#REF!</definedName>
    <definedName name="T0?L24">#REF!</definedName>
    <definedName name="T0?L24.1" localSheetId="15">#REF!</definedName>
    <definedName name="T0?L24.1">#REF!</definedName>
    <definedName name="T0?L24.2" localSheetId="15">#REF!</definedName>
    <definedName name="T0?L24.2">#REF!</definedName>
    <definedName name="T0?L25" localSheetId="15">#REF!</definedName>
    <definedName name="T0?L25">#REF!</definedName>
    <definedName name="T0?L25.1" localSheetId="15">#REF!</definedName>
    <definedName name="T0?L25.1">#REF!</definedName>
    <definedName name="T0?L25.1.1" localSheetId="15">#REF!</definedName>
    <definedName name="T0?L25.1.1">#REF!</definedName>
    <definedName name="T0?L25.1.2" localSheetId="15">#REF!</definedName>
    <definedName name="T0?L25.1.2">#REF!</definedName>
    <definedName name="T0?L25.2" localSheetId="15">#REF!</definedName>
    <definedName name="T0?L25.2">#REF!</definedName>
    <definedName name="T0?L25.3" localSheetId="15">#REF!</definedName>
    <definedName name="T0?L25.3">#REF!</definedName>
    <definedName name="T0?L26.1" localSheetId="15">#REF!</definedName>
    <definedName name="T0?L26.1">#REF!</definedName>
    <definedName name="T0?L26.2" localSheetId="15">#REF!</definedName>
    <definedName name="T0?L26.2">#REF!</definedName>
    <definedName name="T0?L27.1" localSheetId="15">#REF!</definedName>
    <definedName name="T0?L27.1">#REF!</definedName>
    <definedName name="T0?L27.2" localSheetId="15">#REF!</definedName>
    <definedName name="T0?L27.2">#REF!</definedName>
    <definedName name="T0?L3" localSheetId="15">#REF!</definedName>
    <definedName name="T0?L3">#REF!</definedName>
    <definedName name="T0?L4" localSheetId="15">#REF!</definedName>
    <definedName name="T0?L4">#REF!</definedName>
    <definedName name="T0?L5" localSheetId="15">#REF!</definedName>
    <definedName name="T0?L5">#REF!</definedName>
    <definedName name="T0?L6" localSheetId="15">#REF!</definedName>
    <definedName name="T0?L6">#REF!</definedName>
    <definedName name="T0?L7" localSheetId="15">#REF!</definedName>
    <definedName name="T0?L7">#REF!</definedName>
    <definedName name="T0?L7.1" localSheetId="15">#REF!</definedName>
    <definedName name="T0?L7.1">#REF!</definedName>
    <definedName name="T0?L7.1.2" localSheetId="15">#REF!</definedName>
    <definedName name="T0?L7.1.2">#REF!</definedName>
    <definedName name="T0?L7.1.3" localSheetId="15">#REF!</definedName>
    <definedName name="T0?L7.1.3">#REF!</definedName>
    <definedName name="T0?L7.2" localSheetId="15">#REF!</definedName>
    <definedName name="T0?L7.2">#REF!</definedName>
    <definedName name="T0?L7.3" localSheetId="15">#REF!</definedName>
    <definedName name="T0?L7.3">#REF!</definedName>
    <definedName name="T0?L7.4" localSheetId="15">#REF!</definedName>
    <definedName name="T0?L7.4">#REF!</definedName>
    <definedName name="T0?L7.5" localSheetId="15">#REF!</definedName>
    <definedName name="T0?L7.5">#REF!</definedName>
    <definedName name="T0?L7.6" localSheetId="15">#REF!</definedName>
    <definedName name="T0?L7.6">#REF!</definedName>
    <definedName name="T0?L7.7" localSheetId="15">#REF!</definedName>
    <definedName name="T0?L7.7">#REF!</definedName>
    <definedName name="T0?L7.7.1" localSheetId="15">#REF!</definedName>
    <definedName name="T0?L7.7.1">#REF!</definedName>
    <definedName name="T0?L7.7.10" localSheetId="15">#REF!</definedName>
    <definedName name="T0?L7.7.10">#REF!</definedName>
    <definedName name="T0?L7.7.11" localSheetId="15">#REF!</definedName>
    <definedName name="T0?L7.7.11">#REF!</definedName>
    <definedName name="T0?L7.7.12" localSheetId="15">#REF!</definedName>
    <definedName name="T0?L7.7.12">#REF!</definedName>
    <definedName name="T0?L7.7.2" localSheetId="15">#REF!</definedName>
    <definedName name="T0?L7.7.2">#REF!</definedName>
    <definedName name="T0?L7.7.3" localSheetId="15">#REF!</definedName>
    <definedName name="T0?L7.7.3">#REF!</definedName>
    <definedName name="T0?L7.7.4" localSheetId="15">#REF!</definedName>
    <definedName name="T0?L7.7.4">#REF!</definedName>
    <definedName name="T0?L7.7.4.1" localSheetId="15">#REF!</definedName>
    <definedName name="T0?L7.7.4.1">#REF!</definedName>
    <definedName name="T0?L7.7.4.3" localSheetId="15">#REF!</definedName>
    <definedName name="T0?L7.7.4.3">#REF!</definedName>
    <definedName name="T0?L7.7.4.4" localSheetId="15">#REF!</definedName>
    <definedName name="T0?L7.7.4.4">#REF!</definedName>
    <definedName name="T0?L7.7.4.5" localSheetId="15">#REF!</definedName>
    <definedName name="T0?L7.7.4.5">#REF!</definedName>
    <definedName name="T0?L7.7.5" localSheetId="15">#REF!</definedName>
    <definedName name="T0?L7.7.5">#REF!</definedName>
    <definedName name="T0?L7.7.6" localSheetId="15">#REF!</definedName>
    <definedName name="T0?L7.7.6">#REF!</definedName>
    <definedName name="T0?L7.7.7" localSheetId="15">#REF!</definedName>
    <definedName name="T0?L7.7.7">#REF!</definedName>
    <definedName name="T0?L7.7.8" localSheetId="15">#REF!</definedName>
    <definedName name="T0?L7.7.8">#REF!</definedName>
    <definedName name="T0?L7.7.9" localSheetId="15">#REF!</definedName>
    <definedName name="T0?L7.7.9">#REF!</definedName>
    <definedName name="T0?L8" localSheetId="15">#REF!</definedName>
    <definedName name="T0?L8">#REF!</definedName>
    <definedName name="T0?L8.1" localSheetId="15">#REF!</definedName>
    <definedName name="T0?L8.1">#REF!</definedName>
    <definedName name="T0?L8.2" localSheetId="15">#REF!</definedName>
    <definedName name="T0?L8.2">#REF!</definedName>
    <definedName name="T0?L8.3" localSheetId="15">#REF!</definedName>
    <definedName name="T0?L8.3">#REF!</definedName>
    <definedName name="T0?L8.4" localSheetId="15">#REF!</definedName>
    <definedName name="T0?L8.4">#REF!</definedName>
    <definedName name="T0?L8.5" localSheetId="15">#REF!</definedName>
    <definedName name="T0?L8.5">#REF!</definedName>
    <definedName name="T0?L8.6" localSheetId="15">#REF!</definedName>
    <definedName name="T0?L8.6">#REF!</definedName>
    <definedName name="T0?L9" localSheetId="15">#REF!</definedName>
    <definedName name="T0?L9">#REF!</definedName>
    <definedName name="T0?L9.1" localSheetId="15">#REF!</definedName>
    <definedName name="T0?L9.1">#REF!</definedName>
    <definedName name="T0?L9.2" localSheetId="15">#REF!</definedName>
    <definedName name="T0?L9.2">#REF!</definedName>
    <definedName name="T0?L9.3" localSheetId="15">#REF!</definedName>
    <definedName name="T0?L9.3">#REF!</definedName>
    <definedName name="T0?L9.3.1" localSheetId="15">#REF!</definedName>
    <definedName name="T0?L9.3.1">#REF!</definedName>
    <definedName name="T0?L9.3.2" localSheetId="15">#REF!</definedName>
    <definedName name="T0?L9.3.2">#REF!</definedName>
    <definedName name="T0?Name" localSheetId="15">#REF!</definedName>
    <definedName name="T0?Name">#REF!</definedName>
    <definedName name="T0?Table" localSheetId="15">#REF!</definedName>
    <definedName name="T0?Table">#REF!</definedName>
    <definedName name="T0?Title" localSheetId="15">#REF!</definedName>
    <definedName name="T0?Title">#REF!</definedName>
    <definedName name="T0?unit?МВТ" localSheetId="15">#REF!   ,#REF!</definedName>
    <definedName name="T0?unit?МВТ">#REF!   ,#REF!</definedName>
    <definedName name="T0?unit?МКВТЧ" localSheetId="15">#REF!</definedName>
    <definedName name="T0?unit?МКВТЧ">#REF!</definedName>
    <definedName name="T0?unit?ПРЦ" localSheetId="15">#REF!   ,#REF!   ,#REF!   ,#REF!   ,#REF!</definedName>
    <definedName name="T0?unit?ПРЦ">#REF!   ,#REF!   ,#REF!   ,#REF!   ,#REF!</definedName>
    <definedName name="T0?unit?РУБ.ГКАЛ" localSheetId="15">#REF!   ,#REF!</definedName>
    <definedName name="T0?unit?РУБ.ГКАЛ">#REF!   ,#REF!</definedName>
    <definedName name="T0?unit?РУБ.МВТ.МЕС" localSheetId="15">#REF!</definedName>
    <definedName name="T0?unit?РУБ.МВТ.МЕС">#REF!</definedName>
    <definedName name="T0?unit?РУБ.ТКВТЧ" localSheetId="15">#REF!</definedName>
    <definedName name="T0?unit?РУБ.ТКВТЧ">#REF!</definedName>
    <definedName name="T0?unit?ТГКАЛ" localSheetId="15">#REF!</definedName>
    <definedName name="T0?unit?ТГКАЛ">#REF!</definedName>
    <definedName name="T0?unit?ТРУБ" localSheetId="15">#REF!   ,#REF!   ,#REF!   ,#REF!   ,#REF!   ,#REF!   ,#REF!   ,#REF!   ,#REF!   ,#REF!</definedName>
    <definedName name="T0?unit?ТРУБ">#REF!   ,#REF!   ,#REF!   ,#REF!   ,#REF!   ,#REF!   ,#REF!   ,#REF!   ,#REF!   ,#REF!</definedName>
    <definedName name="T1?axis?ПРД?БАЗ" localSheetId="15">#REF!,#REF!</definedName>
    <definedName name="T1?axis?ПРД?БАЗ">#REF!,#REF!</definedName>
    <definedName name="T1?axis?ПРД?ПРЕД" localSheetId="15">#REF!,#REF!</definedName>
    <definedName name="T1?axis?ПРД?ПРЕД">#REF!,#REF!</definedName>
    <definedName name="T1?axis?ПРД?РЕГ" localSheetId="15">#REF!</definedName>
    <definedName name="T1?axis?ПРД?РЕГ">#REF!</definedName>
    <definedName name="T1?axis?ПФ?ПЛАН" localSheetId="15">#REF!,#REF!,#REF!,#REF!</definedName>
    <definedName name="T1?axis?ПФ?ПЛАН">#REF!,#REF!,#REF!,#REF!</definedName>
    <definedName name="T1?axis?ПФ?ФАКТ" localSheetId="15">#REF!,#REF!,#REF!,#REF!</definedName>
    <definedName name="T1?axis?ПФ?ФАКТ">#REF!,#REF!,#REF!,#REF!</definedName>
    <definedName name="T1?Columns" localSheetId="15">#REF!</definedName>
    <definedName name="T1?Columns">#REF!</definedName>
    <definedName name="T1?Data" localSheetId="15">#REF!   ,#REF!   ,#REF!</definedName>
    <definedName name="T1?Data">#REF!   ,#REF!   ,#REF!</definedName>
    <definedName name="T1?item_ext?РОСТ" localSheetId="15">#REF!</definedName>
    <definedName name="T1?item_ext?РОСТ">#REF!</definedName>
    <definedName name="T1?L1" localSheetId="15">#REF!</definedName>
    <definedName name="T1?L1">#REF!</definedName>
    <definedName name="T1?L2" localSheetId="15">#REF!</definedName>
    <definedName name="T1?L2">#REF!</definedName>
    <definedName name="T1?L3" localSheetId="15">#REF!</definedName>
    <definedName name="T1?L3">#REF!</definedName>
    <definedName name="T1?L4" localSheetId="15">#REF!</definedName>
    <definedName name="T1?L4">#REF!</definedName>
    <definedName name="T1?L5" localSheetId="15">#REF!</definedName>
    <definedName name="T1?L5">#REF!</definedName>
    <definedName name="T1?L6" localSheetId="15">#REF!</definedName>
    <definedName name="T1?L6">#REF!</definedName>
    <definedName name="T1?L7" localSheetId="15">#REF!</definedName>
    <definedName name="T1?L7">#REF!</definedName>
    <definedName name="T1?L7.1" localSheetId="15">#REF!</definedName>
    <definedName name="T1?L7.1">#REF!</definedName>
    <definedName name="T1?L7.2" localSheetId="15">#REF!</definedName>
    <definedName name="T1?L7.2">#REF!</definedName>
    <definedName name="T1?L7.3" localSheetId="15">#REF!</definedName>
    <definedName name="T1?L7.3">#REF!</definedName>
    <definedName name="T1?L7.4" localSheetId="15">#REF!</definedName>
    <definedName name="T1?L7.4">#REF!</definedName>
    <definedName name="T1?L8" localSheetId="15">#REF!</definedName>
    <definedName name="T1?L8">#REF!</definedName>
    <definedName name="T1?L8.1" localSheetId="15">#REF!</definedName>
    <definedName name="T1?L8.1">#REF!</definedName>
    <definedName name="T1?L8.2" localSheetId="15">#REF!</definedName>
    <definedName name="T1?L8.2">#REF!</definedName>
    <definedName name="T1?L8.3" localSheetId="15">#REF!</definedName>
    <definedName name="T1?L8.3">#REF!</definedName>
    <definedName name="T1?L9" localSheetId="15">#REF!</definedName>
    <definedName name="T1?L9">#REF!</definedName>
    <definedName name="T1?Name" localSheetId="15">#REF!</definedName>
    <definedName name="T1?Name">#REF!</definedName>
    <definedName name="T1?Scope" localSheetId="15">#REF!</definedName>
    <definedName name="T1?Scope">#REF!</definedName>
    <definedName name="T1?Table" localSheetId="15">#REF!</definedName>
    <definedName name="T1?Table">#REF!</definedName>
    <definedName name="T1?Title" localSheetId="15">#REF!</definedName>
    <definedName name="T1?Title">#REF!</definedName>
    <definedName name="T1?unit?МВТ" localSheetId="15">#REF!</definedName>
    <definedName name="T1?unit?МВТ">#REF!</definedName>
    <definedName name="T1?unit?ПРЦ" localSheetId="15">#REF!</definedName>
    <definedName name="T1?unit?ПРЦ">#REF!</definedName>
    <definedName name="T1_" localSheetId="15">#REF!</definedName>
    <definedName name="T1_">#REF!</definedName>
    <definedName name="T1_Protect" localSheetId="15">управ.таблица!P15_T1_Protect,управ.таблица!P16_T1_Protect,управ.таблица!P17_T1_Protect,P18_T1_Protect,управ.таблица!P19_T1_Protect</definedName>
    <definedName name="T1_Protect">P15_T1_Protect,P16_T1_Protect,P17_T1_Protect,P18_T1_Protect,P19_T1_Protect</definedName>
    <definedName name="T10?axis?R?ДОГОВОР" localSheetId="15">#REF! ,#REF! ,#REF! ,#REF!</definedName>
    <definedName name="T10?axis?R?ДОГОВОР">#REF! ,#REF! ,#REF! ,#REF!</definedName>
    <definedName name="T10?axis?R?ДОГОВОР?" localSheetId="15">#REF! ,#REF! ,#REF! ,#REF!</definedName>
    <definedName name="T10?axis?R?ДОГОВОР?">#REF! ,#REF! ,#REF! ,#REF!</definedName>
    <definedName name="T10?axis?ПРД?БАЗ" localSheetId="15">#REF!,#REF!</definedName>
    <definedName name="T10?axis?ПРД?БАЗ">#REF!,#REF!</definedName>
    <definedName name="T10?axis?ПРД?ПРЕД" localSheetId="15">#REF!,#REF!</definedName>
    <definedName name="T10?axis?ПРД?ПРЕД">#REF!,#REF!</definedName>
    <definedName name="T10?axis?ПРД?РЕГ" localSheetId="15">#REF!</definedName>
    <definedName name="T10?axis?ПРД?РЕГ">#REF!</definedName>
    <definedName name="T10?axis?ПФ?ПЛАН" localSheetId="15">#REF!,#REF!,#REF!,#REF!</definedName>
    <definedName name="T10?axis?ПФ?ПЛАН">#REF!,#REF!,#REF!,#REF!</definedName>
    <definedName name="T10?axis?ПФ?ФАКТ" localSheetId="15">#REF!,#REF!,#REF!,#REF!</definedName>
    <definedName name="T10?axis?ПФ?ФАКТ">#REF!,#REF!,#REF!,#REF!</definedName>
    <definedName name="T10?Data" localSheetId="15">#REF! ,#REF! ,#REF! ,#REF! ,#REF! ,#REF! ,#REF! ,#REF! ,#REF!</definedName>
    <definedName name="T10?Data">#REF! ,#REF! ,#REF! ,#REF! ,#REF! ,#REF! ,#REF! ,#REF! ,#REF!</definedName>
    <definedName name="T10?item_ext?РОСТ" localSheetId="15">#REF!</definedName>
    <definedName name="T10?item_ext?РОСТ">#REF!</definedName>
    <definedName name="T10?L1" localSheetId="15">#REF!</definedName>
    <definedName name="T10?L1">#REF!</definedName>
    <definedName name="T10?L1.1" localSheetId="15">#REF!</definedName>
    <definedName name="T10?L1.1">#REF!</definedName>
    <definedName name="T10?L1.1.x" localSheetId="15">#REF!</definedName>
    <definedName name="T10?L1.1.x">#REF!</definedName>
    <definedName name="T10?L1.2" localSheetId="15">#REF!</definedName>
    <definedName name="T10?L1.2">#REF!</definedName>
    <definedName name="T10?L1.2.x" localSheetId="15">#REF!</definedName>
    <definedName name="T10?L1.2.x">#REF!</definedName>
    <definedName name="T10?L2" localSheetId="15">#REF!</definedName>
    <definedName name="T10?L2">#REF!</definedName>
    <definedName name="T10?L2.x" localSheetId="15">#REF!</definedName>
    <definedName name="T10?L2.x">#REF!</definedName>
    <definedName name="T10?L3" localSheetId="15">#REF!</definedName>
    <definedName name="T10?L3">#REF!</definedName>
    <definedName name="T10?L3.x" localSheetId="15">#REF!</definedName>
    <definedName name="T10?L3.x">#REF!</definedName>
    <definedName name="T10?L4" localSheetId="15">#REF!</definedName>
    <definedName name="T10?L4">#REF!</definedName>
    <definedName name="T10?Name" localSheetId="15">#REF!</definedName>
    <definedName name="T10?Name">#REF!</definedName>
    <definedName name="T10?Table" localSheetId="15">#REF!</definedName>
    <definedName name="T10?Table">#REF!</definedName>
    <definedName name="T10?Title" localSheetId="15">#REF!</definedName>
    <definedName name="T10?Title">#REF!</definedName>
    <definedName name="T10?unit?ПРЦ" localSheetId="15">#REF!</definedName>
    <definedName name="T10?unit?ПРЦ">#REF!</definedName>
    <definedName name="T10?unit?ТРУБ" localSheetId="15">#REF!</definedName>
    <definedName name="T10?unit?ТРУБ">#REF!</definedName>
    <definedName name="T10_Copy1" localSheetId="15">#REF!</definedName>
    <definedName name="T10_Copy1">#REF!</definedName>
    <definedName name="T10_Copy2" localSheetId="15">#REF!</definedName>
    <definedName name="T10_Copy2">#REF!</definedName>
    <definedName name="T10_Copy3" localSheetId="15">#REF!</definedName>
    <definedName name="T10_Copy3">#REF!</definedName>
    <definedName name="T10_Copy4" localSheetId="15">#REF!</definedName>
    <definedName name="T10_Copy4">#REF!</definedName>
    <definedName name="T10_ET" localSheetId="15">#REF!</definedName>
    <definedName name="T10_ET">#REF!</definedName>
    <definedName name="T10_OPT" localSheetId="15">#REF!</definedName>
    <definedName name="T10_OPT">#REF!</definedName>
    <definedName name="T10_ROZN" localSheetId="15">#REF!</definedName>
    <definedName name="T10_ROZN">#REF!</definedName>
    <definedName name="T11?axis?R?ДОГОВОР" localSheetId="15">#REF! ,#REF! ,#REF! ,#REF! ,#REF! ,#REF! ,#REF! ,#REF! ,#REF! ,#REF!</definedName>
    <definedName name="T11?axis?R?ДОГОВОР">#REF! ,#REF! ,#REF! ,#REF! ,#REF! ,#REF! ,#REF! ,#REF! ,#REF! ,#REF!</definedName>
    <definedName name="T11?axis?R?ДОГОВОР?" localSheetId="15">#REF! ,#REF! ,#REF! ,#REF! ,#REF! ,#REF! ,#REF! ,#REF! ,#REF! ,#REF!</definedName>
    <definedName name="T11?axis?R?ДОГОВОР?">#REF! ,#REF! ,#REF! ,#REF! ,#REF! ,#REF! ,#REF! ,#REF! ,#REF! ,#REF!</definedName>
    <definedName name="T11?axis?ПРД?БАЗ" localSheetId="15">#REF!,#REF!</definedName>
    <definedName name="T11?axis?ПРД?БАЗ">#REF!,#REF!</definedName>
    <definedName name="T11?axis?ПРД?ПРЕД" localSheetId="15">#REF!,#REF!</definedName>
    <definedName name="T11?axis?ПРД?ПРЕД">#REF!,#REF!</definedName>
    <definedName name="T11?axis?ПРД?РЕГ" localSheetId="15">#REF!</definedName>
    <definedName name="T11?axis?ПРД?РЕГ">#REF!</definedName>
    <definedName name="T11?axis?ПФ?ПЛАН" localSheetId="15">#REF!,#REF!,#REF!,#REF!</definedName>
    <definedName name="T11?axis?ПФ?ПЛАН">#REF!,#REF!,#REF!,#REF!</definedName>
    <definedName name="T11?axis?ПФ?ФАКТ" localSheetId="15">#REF!,#REF!,#REF!,#REF!</definedName>
    <definedName name="T11?axis?ПФ?ФАКТ">#REF!,#REF!,#REF!,#REF!</definedName>
    <definedName name="T11?Data">#N/A</definedName>
    <definedName name="T11?Name" localSheetId="15">#REF!</definedName>
    <definedName name="T11?Name">#REF!</definedName>
    <definedName name="T11_Copy1" localSheetId="15">#REF!</definedName>
    <definedName name="T11_Copy1">#REF!</definedName>
    <definedName name="T11_Copy2" localSheetId="15">#REF!</definedName>
    <definedName name="T11_Copy2">#REF!</definedName>
    <definedName name="T11_Copy3" localSheetId="15">#REF!</definedName>
    <definedName name="T11_Copy3">#REF!</definedName>
    <definedName name="T11_Copy4" localSheetId="15">#REF!</definedName>
    <definedName name="T11_Copy4">#REF!</definedName>
    <definedName name="T11_Copy5" localSheetId="15">#REF!</definedName>
    <definedName name="T11_Copy5">#REF!</definedName>
    <definedName name="T11_Copy6" localSheetId="15">#REF!</definedName>
    <definedName name="T11_Copy6">#REF!</definedName>
    <definedName name="T11_Copy7.1" localSheetId="15">#REF!</definedName>
    <definedName name="T11_Copy7.1">#REF!</definedName>
    <definedName name="T11_Copy7.2" localSheetId="15">#REF!</definedName>
    <definedName name="T11_Copy7.2">#REF!</definedName>
    <definedName name="T11_Copy8" localSheetId="15">#REF!</definedName>
    <definedName name="T11_Copy8">#REF!</definedName>
    <definedName name="T11_Copy9" localSheetId="15">#REF!</definedName>
    <definedName name="T11_Copy9">#REF!</definedName>
    <definedName name="T12?axis?R?ДОГОВОР" localSheetId="15">#REF!</definedName>
    <definedName name="T12?axis?R?ДОГОВОР">#REF!</definedName>
    <definedName name="T12?axis?R?ДОГОВОР?" localSheetId="15">#REF!</definedName>
    <definedName name="T12?axis?R?ДОГОВОР?">#REF!</definedName>
    <definedName name="T12?axis?ПРД?БАЗ" localSheetId="15">#REF!,#REF!</definedName>
    <definedName name="T12?axis?ПРД?БАЗ">#REF!,#REF!</definedName>
    <definedName name="T12?axis?ПРД?ПРЕД" localSheetId="15">#REF!,#REF!</definedName>
    <definedName name="T12?axis?ПРД?ПРЕД">#REF!,#REF!</definedName>
    <definedName name="T12?axis?ПРД?РЕГ" localSheetId="15">#REF!</definedName>
    <definedName name="T12?axis?ПРД?РЕГ">#REF!</definedName>
    <definedName name="T12?axis?ПФ?ПЛАН" localSheetId="15">#REF!,#REF!,#REF!,#REF!</definedName>
    <definedName name="T12?axis?ПФ?ПЛАН">#REF!,#REF!,#REF!,#REF!</definedName>
    <definedName name="T12?axis?ПФ?ФАКТ" localSheetId="15">#REF!,#REF!,#REF!,#REF!</definedName>
    <definedName name="T12?axis?ПФ?ФАКТ">#REF!,#REF!,#REF!,#REF!</definedName>
    <definedName name="T12?Data" localSheetId="15">#REF!  ,#REF!  ,#REF!</definedName>
    <definedName name="T12?Data">#REF!  ,#REF!  ,#REF!</definedName>
    <definedName name="T12?item_ext?РОСТ" localSheetId="15">#REF!</definedName>
    <definedName name="T12?item_ext?РОСТ">#REF!</definedName>
    <definedName name="T12?L1" localSheetId="15">#REF!</definedName>
    <definedName name="T12?L1">#REF!</definedName>
    <definedName name="T12?L1.1" localSheetId="15">#REF!</definedName>
    <definedName name="T12?L1.1">#REF!</definedName>
    <definedName name="T12?L2" localSheetId="15">#REF!</definedName>
    <definedName name="T12?L2">#REF!</definedName>
    <definedName name="T12?L2.1" localSheetId="15">#REF!</definedName>
    <definedName name="T12?L2.1">#REF!</definedName>
    <definedName name="T12?L2.1.x" localSheetId="15">#REF! ,#REF! ,#REF! ,#REF!</definedName>
    <definedName name="T12?L2.1.x">#REF! ,#REF! ,#REF! ,#REF!</definedName>
    <definedName name="T12?L2.x" localSheetId="15">#REF! ,#REF! ,#REF! ,#REF!</definedName>
    <definedName name="T12?L2.x">#REF! ,#REF! ,#REF! ,#REF!</definedName>
    <definedName name="T12?L3" localSheetId="15">#REF!</definedName>
    <definedName name="T12?L3">#REF!</definedName>
    <definedName name="T12?Name" localSheetId="15">#REF!</definedName>
    <definedName name="T12?Name">#REF!</definedName>
    <definedName name="T12?Table" localSheetId="15">#REF!</definedName>
    <definedName name="T12?Table">#REF!</definedName>
    <definedName name="T12?Title" localSheetId="15">#REF!</definedName>
    <definedName name="T12?Title">#REF!</definedName>
    <definedName name="T12?unit?ГА" localSheetId="15">#REF! ,#REF! ,#REF! ,#REF! ,#REF! ,#REF!</definedName>
    <definedName name="T12?unit?ГА">#REF! ,#REF! ,#REF! ,#REF! ,#REF! ,#REF!</definedName>
    <definedName name="T12?unit?ПРЦ" localSheetId="15">#REF!</definedName>
    <definedName name="T12?unit?ПРЦ">#REF!</definedName>
    <definedName name="T12?unit?ТРУБ" localSheetId="15">#REF! ,#REF! ,#REF! ,#REF! ,#REF! ,#REF! ,#REF!</definedName>
    <definedName name="T12?unit?ТРУБ">#REF! ,#REF! ,#REF! ,#REF! ,#REF! ,#REF! ,#REF!</definedName>
    <definedName name="T12_Copy" localSheetId="15">#REF!</definedName>
    <definedName name="T12_Copy">#REF!</definedName>
    <definedName name="T13?axis?ПРД?БАЗ" localSheetId="15">#REF!,#REF!</definedName>
    <definedName name="T13?axis?ПРД?БАЗ">#REF!,#REF!</definedName>
    <definedName name="T13?axis?ПРД?ПРЕД" localSheetId="15">#REF!,#REF!</definedName>
    <definedName name="T13?axis?ПРД?ПРЕД">#REF!,#REF!</definedName>
    <definedName name="T13?axis?ПРД?РЕГ" localSheetId="15">#REF!</definedName>
    <definedName name="T13?axis?ПРД?РЕГ">#REF!</definedName>
    <definedName name="T13?axis?ПФ?ПЛАН" localSheetId="15">#REF!,#REF!,#REF!,#REF!</definedName>
    <definedName name="T13?axis?ПФ?ПЛАН">#REF!,#REF!,#REF!,#REF!</definedName>
    <definedName name="T13?axis?ПФ?ФАКТ" localSheetId="15">#REF!,#REF!,#REF!,#REF!</definedName>
    <definedName name="T13?axis?ПФ?ФАКТ">#REF!,#REF!,#REF!,#REF!</definedName>
    <definedName name="T13?Data" localSheetId="15">#REF! ,#REF! ,#REF!</definedName>
    <definedName name="T13?Data">#REF! ,#REF! ,#REF!</definedName>
    <definedName name="T13?item_ext?РОСТ" localSheetId="15">#REF!</definedName>
    <definedName name="T13?item_ext?РОСТ">#REF!</definedName>
    <definedName name="T13?L1.1" localSheetId="15">#REF!</definedName>
    <definedName name="T13?L1.1">#REF!</definedName>
    <definedName name="T13?L1.2" localSheetId="15">#REF!</definedName>
    <definedName name="T13?L1.2">#REF!</definedName>
    <definedName name="T13?L2" localSheetId="15">#REF!</definedName>
    <definedName name="T13?L2">#REF!</definedName>
    <definedName name="T13?L2.1" localSheetId="15">#REF!</definedName>
    <definedName name="T13?L2.1">#REF!</definedName>
    <definedName name="T13?L2.1.1" localSheetId="15">#REF!</definedName>
    <definedName name="T13?L2.1.1">#REF!</definedName>
    <definedName name="T13?L2.1.2" localSheetId="15">#REF!</definedName>
    <definedName name="T13?L2.1.2">#REF!</definedName>
    <definedName name="T13?L2.2" localSheetId="15">#REF!</definedName>
    <definedName name="T13?L2.2">#REF!</definedName>
    <definedName name="T13?L2.2.1" localSheetId="15">#REF!</definedName>
    <definedName name="T13?L2.2.1">#REF!</definedName>
    <definedName name="T13?L2.2.2" localSheetId="15">#REF!</definedName>
    <definedName name="T13?L2.2.2">#REF!</definedName>
    <definedName name="T13?L3" localSheetId="15">#REF!</definedName>
    <definedName name="T13?L3">#REF!</definedName>
    <definedName name="T13?L4" localSheetId="15">#REF!</definedName>
    <definedName name="T13?L4">#REF!</definedName>
    <definedName name="T13?Name" localSheetId="15">#REF!</definedName>
    <definedName name="T13?Name">#REF!</definedName>
    <definedName name="T13?Table" localSheetId="15">#REF!</definedName>
    <definedName name="T13?Table">#REF!</definedName>
    <definedName name="T13?Title" localSheetId="15">#REF!</definedName>
    <definedName name="T13?Title">#REF!</definedName>
    <definedName name="T13?unit?МКВТЧ" localSheetId="15">#REF!</definedName>
    <definedName name="T13?unit?МКВТЧ">#REF!</definedName>
    <definedName name="T13?unit?ПРЦ" localSheetId="15">#REF!</definedName>
    <definedName name="T13?unit?ПРЦ">#REF!</definedName>
    <definedName name="T13?unit?РУБ.ТМКБ" localSheetId="15">#REF!,#REF!</definedName>
    <definedName name="T13?unit?РУБ.ТМКБ">#REF!,#REF!</definedName>
    <definedName name="T13?unit?ТГКАЛ" localSheetId="15">#REF!</definedName>
    <definedName name="T13?unit?ТГКАЛ">#REF!</definedName>
    <definedName name="T13?unit?ТМКБ" localSheetId="15">#REF!,#REF!</definedName>
    <definedName name="T13?unit?ТМКБ">#REF!,#REF!</definedName>
    <definedName name="T13?unit?ТРУБ" localSheetId="15">#REF!,#REF!,#REF!</definedName>
    <definedName name="T13?unit?ТРУБ">#REF!,#REF!,#REF!</definedName>
    <definedName name="T14?axis?R?ВРАС" localSheetId="15">#REF!</definedName>
    <definedName name="T14?axis?R?ВРАС">#REF!</definedName>
    <definedName name="T14?axis?R?ВРАС?" localSheetId="15">#REF!</definedName>
    <definedName name="T14?axis?R?ВРАС?">#REF!</definedName>
    <definedName name="T14?axis?ПРД?БАЗ" localSheetId="15">#REF!,#REF!</definedName>
    <definedName name="T14?axis?ПРД?БАЗ">#REF!,#REF!</definedName>
    <definedName name="T14?axis?ПРД?ПРЕД" localSheetId="15">#REF!,#REF!</definedName>
    <definedName name="T14?axis?ПРД?ПРЕД">#REF!,#REF!</definedName>
    <definedName name="T14?axis?ПРД?РЕГ" localSheetId="15">#REF!</definedName>
    <definedName name="T14?axis?ПРД?РЕГ">#REF!</definedName>
    <definedName name="T14?axis?ПФ?ПЛАН" localSheetId="15">#REF!,#REF!,#REF!,#REF!</definedName>
    <definedName name="T14?axis?ПФ?ПЛАН">#REF!,#REF!,#REF!,#REF!</definedName>
    <definedName name="T14?axis?ПФ?ФАКТ" localSheetId="15">#REF!,#REF!,#REF!,#REF!</definedName>
    <definedName name="T14?axis?ПФ?ФАКТ">#REF!,#REF!,#REF!,#REF!</definedName>
    <definedName name="T14?Data" localSheetId="15">#REF!  ,#REF!</definedName>
    <definedName name="T14?Data">#REF!  ,#REF!</definedName>
    <definedName name="T14?item_ext?РОСТ" localSheetId="15">#REF!</definedName>
    <definedName name="T14?item_ext?РОСТ">#REF!</definedName>
    <definedName name="T14?L1" localSheetId="15">#REF! ,#REF! ,#REF! ,#REF!</definedName>
    <definedName name="T14?L1">#REF! ,#REF! ,#REF! ,#REF!</definedName>
    <definedName name="T14?L1.1" localSheetId="15">#REF! ,#REF! ,#REF! ,#REF!</definedName>
    <definedName name="T14?L1.1">#REF! ,#REF! ,#REF! ,#REF!</definedName>
    <definedName name="T14?L1.2" localSheetId="15">#REF! ,#REF! ,#REF! ,#REF!</definedName>
    <definedName name="T14?L1.2">#REF! ,#REF! ,#REF! ,#REF!</definedName>
    <definedName name="T14?L2" localSheetId="15">#REF!</definedName>
    <definedName name="T14?L2">#REF!</definedName>
    <definedName name="T14?Name" localSheetId="15">#REF!</definedName>
    <definedName name="T14?Name">#REF!</definedName>
    <definedName name="T14?Table" localSheetId="15">#REF!</definedName>
    <definedName name="T14?Table">#REF!</definedName>
    <definedName name="T14?Title" localSheetId="15">#REF!</definedName>
    <definedName name="T14?Title">#REF!</definedName>
    <definedName name="T14?unit?ПРЦ" localSheetId="15">#REF! ,#REF! ,#REF! ,#REF! ,#REF!</definedName>
    <definedName name="T14?unit?ПРЦ">#REF! ,#REF! ,#REF! ,#REF! ,#REF!</definedName>
    <definedName name="T14?unit?ТРУБ" localSheetId="15">#REF! ,#REF! ,#REF! ,#REF! ,#REF!</definedName>
    <definedName name="T14?unit?ТРУБ">#REF! ,#REF! ,#REF! ,#REF! ,#REF!</definedName>
    <definedName name="T14_Copy" localSheetId="15">#REF!</definedName>
    <definedName name="T14_Copy">#REF!</definedName>
    <definedName name="T15?axis?ПРД?БАЗ" localSheetId="15">#REF!,#REF!</definedName>
    <definedName name="T15?axis?ПРД?БАЗ">#REF!,#REF!</definedName>
    <definedName name="T15?axis?ПРД?ПРЕД" localSheetId="15">#REF!,#REF!</definedName>
    <definedName name="T15?axis?ПРД?ПРЕД">#REF!,#REF!</definedName>
    <definedName name="T15?axis?ПФ?ПЛАН" localSheetId="15">#REF!,#REF!,#REF!,#REF!</definedName>
    <definedName name="T15?axis?ПФ?ПЛАН">#REF!,#REF!,#REF!,#REF!</definedName>
    <definedName name="T15?axis?ПФ?ФАКТ" localSheetId="15">#REF!,#REF!,#REF!,#REF!</definedName>
    <definedName name="T15?axis?ПФ?ФАКТ">#REF!,#REF!,#REF!,#REF!</definedName>
    <definedName name="T15?Columns" localSheetId="15">#REF!</definedName>
    <definedName name="T15?Columns">#REF!</definedName>
    <definedName name="T15?item_ext?РОСТ" localSheetId="15">#REF!</definedName>
    <definedName name="T15?item_ext?РОСТ">#REF!</definedName>
    <definedName name="T15?ItemComments" localSheetId="15">#REF!</definedName>
    <definedName name="T15?ItemComments">#REF!</definedName>
    <definedName name="T15?Items" localSheetId="15">#REF!</definedName>
    <definedName name="T15?Items">#REF!</definedName>
    <definedName name="T15?Name" localSheetId="15">#REF!</definedName>
    <definedName name="T15?Name">#REF!</definedName>
    <definedName name="T15?Scope" localSheetId="15">#REF!</definedName>
    <definedName name="T15?Scope">#REF!</definedName>
    <definedName name="T15?unit?ПРЦ" localSheetId="15">#REF!</definedName>
    <definedName name="T15?unit?ПРЦ">#REF!</definedName>
    <definedName name="T15?ВРАС" localSheetId="15">#REF!</definedName>
    <definedName name="T15?ВРАС">#REF!</definedName>
    <definedName name="T15_Protect" localSheetId="15">#REF!,#REF!,#REF!,#REF!,#REF!,#REF!,#REF!</definedName>
    <definedName name="T15_Protect">#REF!,#REF!,#REF!,#REF!,#REF!,#REF!,#REF!</definedName>
    <definedName name="T16?axis?R?ДОГОВОР" localSheetId="15">#REF!,#REF!,#REF!,#REF!,#REF!,#REF!,#REF!,#REF!,#REF!,управ.таблица!P1_T16?axis?R?ДОГОВОР</definedName>
    <definedName name="T16?axis?R?ДОГОВОР">#REF!,#REF!,#REF!,#REF!,#REF!,#REF!,#REF!,#REF!,#REF!,P1_T16?axis?R?ДОГОВОР</definedName>
    <definedName name="T16?axis?R?ДОГОВОР?" localSheetId="15">#REF!,#REF!,#REF!,управ.таблица!P1_T16?axis?R?ДОГОВОР?</definedName>
    <definedName name="T16?axis?R?ДОГОВОР?">#REF!,#REF!,#REF!,P1_T16?axis?R?ДОГОВОР?</definedName>
    <definedName name="T16?axis?R?ОРГ" localSheetId="15">#REF!</definedName>
    <definedName name="T16?axis?R?ОРГ">#REF!</definedName>
    <definedName name="T16?axis?R?ОРГ?" localSheetId="15">#REF!</definedName>
    <definedName name="T16?axis?R?ОРГ?">#REF!</definedName>
    <definedName name="T16?axis?ПРД?БАЗ" localSheetId="15">#REF!               ,#REF!</definedName>
    <definedName name="T16?axis?ПРД?БАЗ">#REF!               ,#REF!</definedName>
    <definedName name="T16?axis?ПРД?ПРЕД" localSheetId="15">#REF!               ,#REF!</definedName>
    <definedName name="T16?axis?ПРД?ПРЕД">#REF!               ,#REF!</definedName>
    <definedName name="T16?axis?ПРД?РЕГ" localSheetId="15">#REF!</definedName>
    <definedName name="T16?axis?ПРД?РЕГ">#REF!</definedName>
    <definedName name="T16?axis?ПФ?ПЛАН" localSheetId="15">#REF!               ,#REF!               ,#REF!               ,#REF!</definedName>
    <definedName name="T16?axis?ПФ?ПЛАН">#REF!               ,#REF!               ,#REF!               ,#REF!</definedName>
    <definedName name="T16?axis?ПФ?ФАКТ" localSheetId="15">#REF!               ,#REF!               ,#REF!               ,#REF!</definedName>
    <definedName name="T16?axis?ПФ?ФАКТ">#REF!               ,#REF!               ,#REF!               ,#REF!</definedName>
    <definedName name="T16?Columns" localSheetId="15">#REF!</definedName>
    <definedName name="T16?Columns">#REF!</definedName>
    <definedName name="T16?Data" localSheetId="15">#REF!</definedName>
    <definedName name="T16?Data">#REF!</definedName>
    <definedName name="T16?item_ext?РОСТ" localSheetId="15">#REF!</definedName>
    <definedName name="T16?item_ext?РОСТ">#REF!</definedName>
    <definedName name="T16?ItemComments" localSheetId="15">#REF!</definedName>
    <definedName name="T16?ItemComments">#REF!</definedName>
    <definedName name="T16?Items" localSheetId="15">#REF!</definedName>
    <definedName name="T16?Items">#REF!</definedName>
    <definedName name="T16?L1" localSheetId="15">#REF!,#REF!,#REF!,#REF!,#REF!,#REF!,#REF!,#REF!,#REF!,управ.таблица!P1_T16?L1</definedName>
    <definedName name="T16?L1">#REF!,#REF!,#REF!,#REF!,#REF!,#REF!,#REF!,#REF!,#REF!,P1_T16?L1</definedName>
    <definedName name="T16?L1.x" localSheetId="15">#REF!,#REF!,#REF!,#REF!,#REF!,#REF!,#REF!,#REF!,#REF!,управ.таблица!P1_T16?L1.x</definedName>
    <definedName name="T16?L1.x">#REF!,#REF!,#REF!,#REF!,#REF!,#REF!,#REF!,#REF!,#REF!,P1_T16?L1.x</definedName>
    <definedName name="T16?L2" localSheetId="15">#REF!</definedName>
    <definedName name="T16?L2">#REF!</definedName>
    <definedName name="T16?Name" localSheetId="15">#REF!</definedName>
    <definedName name="T16?Name">#REF!</definedName>
    <definedName name="T16?Scope" localSheetId="15">#REF!</definedName>
    <definedName name="T16?Scope">#REF!</definedName>
    <definedName name="T16?Table" localSheetId="15">#REF!</definedName>
    <definedName name="T16?Table">#REF!</definedName>
    <definedName name="T16?Title" localSheetId="15">#REF!</definedName>
    <definedName name="T16?Title">#REF!</definedName>
    <definedName name="T16?unit?ПРЦ" localSheetId="15">#REF!</definedName>
    <definedName name="T16?unit?ПРЦ">#REF!</definedName>
    <definedName name="T16?unit?ТРУБ" localSheetId="15">#REF!</definedName>
    <definedName name="T16?unit?ТРУБ">#REF!</definedName>
    <definedName name="T16?Units" localSheetId="15">#REF!</definedName>
    <definedName name="T16?Units">#REF!</definedName>
    <definedName name="T16_Copy" localSheetId="15">#REF!</definedName>
    <definedName name="T16_Copy">#REF!</definedName>
    <definedName name="T16_Copy2" localSheetId="15">#REF!</definedName>
    <definedName name="T16_Copy2">#REF!</definedName>
    <definedName name="T16_Protect" localSheetId="15">#REF!,#REF!,управ.таблица!P1_T16_Protect</definedName>
    <definedName name="T16_Protect">#REF!,#REF!,P1_T16_Protect</definedName>
    <definedName name="T17.1?axis?C?НП" localSheetId="15">#REF! ,#REF!</definedName>
    <definedName name="T17.1?axis?C?НП">#REF! ,#REF!</definedName>
    <definedName name="T17.1?axis?C?НП?" localSheetId="15">#REF!</definedName>
    <definedName name="T17.1?axis?C?НП?">#REF!</definedName>
    <definedName name="T17.1?axis?ПРД?БАЗ" localSheetId="15">#REF!</definedName>
    <definedName name="T17.1?axis?ПРД?БАЗ">#REF!</definedName>
    <definedName name="T17.1?axis?ПРД?РЕГ" localSheetId="15">#REF!</definedName>
    <definedName name="T17.1?axis?ПРД?РЕГ">#REF!</definedName>
    <definedName name="T17.1?Data" localSheetId="15">#REF! ,#REF! ,#REF! ,#REF!</definedName>
    <definedName name="T17.1?Data">#REF! ,#REF! ,#REF! ,#REF!</definedName>
    <definedName name="T17.1?Equipment" localSheetId="15">#REF!</definedName>
    <definedName name="T17.1?Equipment">#REF!</definedName>
    <definedName name="T17.1?item_ext?ВСЕГО" localSheetId="15">#REF! ,#REF!</definedName>
    <definedName name="T17.1?item_ext?ВСЕГО">#REF! ,#REF!</definedName>
    <definedName name="T17.1?ItemComments" localSheetId="15">#REF!</definedName>
    <definedName name="T17.1?ItemComments">#REF!</definedName>
    <definedName name="T17.1?Items" localSheetId="15">#REF!</definedName>
    <definedName name="T17.1?Items">#REF!</definedName>
    <definedName name="T17.1?L1" localSheetId="15">#REF! ,#REF!</definedName>
    <definedName name="T17.1?L1">#REF! ,#REF!</definedName>
    <definedName name="T17.1?L2" localSheetId="15">#REF! ,#REF!</definedName>
    <definedName name="T17.1?L2">#REF! ,#REF!</definedName>
    <definedName name="T17.1?L3" localSheetId="15">#REF! ,#REF!</definedName>
    <definedName name="T17.1?L3">#REF! ,#REF!</definedName>
    <definedName name="T17.1?L3.1" localSheetId="15">#REF! ,#REF!</definedName>
    <definedName name="T17.1?L3.1">#REF! ,#REF!</definedName>
    <definedName name="T17.1?L4" localSheetId="15">#REF! ,#REF!</definedName>
    <definedName name="T17.1?L4">#REF! ,#REF!</definedName>
    <definedName name="T17.1?L4.1" localSheetId="15">#REF! ,#REF!</definedName>
    <definedName name="T17.1?L4.1">#REF! ,#REF!</definedName>
    <definedName name="T17.1?L5" localSheetId="15">#REF! ,#REF!</definedName>
    <definedName name="T17.1?L5">#REF! ,#REF!</definedName>
    <definedName name="T17.1?L5.1" localSheetId="15">#REF! ,#REF!</definedName>
    <definedName name="T17.1?L5.1">#REF! ,#REF!</definedName>
    <definedName name="T17.1?L6" localSheetId="15">#REF! ,#REF!</definedName>
    <definedName name="T17.1?L6">#REF! ,#REF!</definedName>
    <definedName name="T17.1?L7" localSheetId="15">#REF! ,#REF!</definedName>
    <definedName name="T17.1?L7">#REF! ,#REF!</definedName>
    <definedName name="T17.1?L8" localSheetId="15">#REF! ,#REF!</definedName>
    <definedName name="T17.1?L8">#REF! ,#REF!</definedName>
    <definedName name="T17.1?Name" localSheetId="15">#REF!</definedName>
    <definedName name="T17.1?Name">#REF!</definedName>
    <definedName name="T17.1?Scope" localSheetId="15">#REF!</definedName>
    <definedName name="T17.1?Scope">#REF!</definedName>
    <definedName name="T17.1?Table" localSheetId="15">#REF!</definedName>
    <definedName name="T17.1?Table">#REF!</definedName>
    <definedName name="T17.1?Title" localSheetId="15">#REF!</definedName>
    <definedName name="T17.1?Title">#REF!</definedName>
    <definedName name="T17.1?unit?РУБ" localSheetId="15">#REF! ,#REF! ,#REF! ,#REF! ,#REF! ,#REF!</definedName>
    <definedName name="T17.1?unit?РУБ">#REF! ,#REF! ,#REF! ,#REF! ,#REF! ,#REF!</definedName>
    <definedName name="T17.1?unit?ТРУБ" localSheetId="15">#REF! ,#REF! ,#REF! ,#REF! ,#REF! ,#REF! ,#REF! ,#REF!</definedName>
    <definedName name="T17.1?unit?ТРУБ">#REF! ,#REF! ,#REF! ,#REF! ,#REF! ,#REF! ,#REF! ,#REF!</definedName>
    <definedName name="T17.1?unit?ЧДН" localSheetId="15">#REF! ,#REF!</definedName>
    <definedName name="T17.1?unit?ЧДН">#REF! ,#REF!</definedName>
    <definedName name="T17.1?unit?ЧЕЛ" localSheetId="15">#REF! ,#REF!</definedName>
    <definedName name="T17.1?unit?ЧЕЛ">#REF! ,#REF!</definedName>
    <definedName name="T17.1_Copy" localSheetId="15">#REF!</definedName>
    <definedName name="T17.1_Copy">#REF!</definedName>
    <definedName name="T17.1_Protect" localSheetId="15">#REF!,#REF!,#REF!,#REF!,#REF!,#REF!</definedName>
    <definedName name="T17.1_Protect">#REF!,#REF!,#REF!,#REF!,#REF!,#REF!</definedName>
    <definedName name="T17?axis?ПРД?БАЗ" localSheetId="15">#REF!,#REF!</definedName>
    <definedName name="T17?axis?ПРД?БАЗ">#REF!,#REF!</definedName>
    <definedName name="T17?axis?ПРД?ПРЕД" localSheetId="15">#REF!,#REF!</definedName>
    <definedName name="T17?axis?ПРД?ПРЕД">#REF!,#REF!</definedName>
    <definedName name="T17?axis?ПРД?РЕГ" localSheetId="15">#REF!</definedName>
    <definedName name="T17?axis?ПРД?РЕГ">#REF!</definedName>
    <definedName name="T17?axis?ПФ?ПЛАН" localSheetId="15">#REF!,#REF!,#REF!,#REF!</definedName>
    <definedName name="T17?axis?ПФ?ПЛАН">#REF!,#REF!,#REF!,#REF!</definedName>
    <definedName name="T17?axis?ПФ?ФАКТ" localSheetId="15">#REF!,#REF!,#REF!,#REF!</definedName>
    <definedName name="T17?axis?ПФ?ФАКТ">#REF!,#REF!,#REF!,#REF!</definedName>
    <definedName name="T17?Columns" localSheetId="15">#REF!</definedName>
    <definedName name="T17?Columns">#REF!</definedName>
    <definedName name="T17?Data" localSheetId="15">#REF!</definedName>
    <definedName name="T17?Data">#REF!</definedName>
    <definedName name="T17?item_ext?РОСТ" localSheetId="15">#REF!</definedName>
    <definedName name="T17?item_ext?РОСТ">#REF!</definedName>
    <definedName name="T17?ItemComments" localSheetId="15">#REF!</definedName>
    <definedName name="T17?ItemComments">#REF!</definedName>
    <definedName name="T17?Items" localSheetId="15">#REF!</definedName>
    <definedName name="T17?Items">#REF!</definedName>
    <definedName name="T17?L1" localSheetId="15">#REF!</definedName>
    <definedName name="T17?L1">#REF!</definedName>
    <definedName name="T17?L2" localSheetId="15">#REF!</definedName>
    <definedName name="T17?L2">#REF!</definedName>
    <definedName name="T17?L3" localSheetId="15">#REF!</definedName>
    <definedName name="T17?L3">#REF!</definedName>
    <definedName name="T17?L4" localSheetId="15">#REF!</definedName>
    <definedName name="T17?L4">#REF!</definedName>
    <definedName name="T17?L5" localSheetId="15">#REF!</definedName>
    <definedName name="T17?L5">#REF!</definedName>
    <definedName name="T17?L6" localSheetId="15">#REF!</definedName>
    <definedName name="T17?L6">#REF!</definedName>
    <definedName name="T17?L7" localSheetId="15">#REF!</definedName>
    <definedName name="T17?L7">#REF!</definedName>
    <definedName name="T17?L8" localSheetId="15">#REF!</definedName>
    <definedName name="T17?L8">#REF!</definedName>
    <definedName name="T17?Name" localSheetId="15">#REF!</definedName>
    <definedName name="T17?Name">#REF!</definedName>
    <definedName name="T17?Scope" localSheetId="15">#REF!</definedName>
    <definedName name="T17?Scope">#REF!</definedName>
    <definedName name="T17?Table" localSheetId="15">#REF!</definedName>
    <definedName name="T17?Table">#REF!</definedName>
    <definedName name="T17?Title" localSheetId="15">#REF!</definedName>
    <definedName name="T17?Title">#REF!</definedName>
    <definedName name="T17?unit?ГКАЛЧ" localSheetId="15">#REF!,#REF!,#REF!,#REF!,#REF!,#REF!,#REF!,#REF!</definedName>
    <definedName name="T17?unit?ГКАЛЧ">#REF!,#REF!,#REF!,#REF!,#REF!,#REF!,#REF!,#REF!</definedName>
    <definedName name="T17?unit?РУБ.ГКАЛ" localSheetId="15">#REF!,управ.таблица!P1_T17?unit?РУБ.ГКАЛ,управ.таблица!P2_T17?unit?РУБ.ГКАЛ</definedName>
    <definedName name="T17?unit?РУБ.ГКАЛ">#REF!,P1_T17?unit?РУБ.ГКАЛ,P2_T17?unit?РУБ.ГКАЛ</definedName>
    <definedName name="T17?unit?ТГКАЛ" localSheetId="15">#REF!,управ.таблица!P1_T17?unit?ТГКАЛ,управ.таблица!P2_T17?unit?ТГКАЛ</definedName>
    <definedName name="T17?unit?ТГКАЛ">#REF!,P1_T17?unit?ТГКАЛ,P2_T17?unit?ТГКАЛ</definedName>
    <definedName name="T17?unit?ТРУБ" localSheetId="15">#REF!</definedName>
    <definedName name="T17?unit?ТРУБ">#REF!</definedName>
    <definedName name="T17?unit?ТРУБ.ГКАЛЧ.МЕС" localSheetId="15">#REF!,#REF!,#REF!,#REF!,#REF!,#REF!,#REF!,#REF!</definedName>
    <definedName name="T17?unit?ТРУБ.ГКАЛЧ.МЕС">#REF!,#REF!,#REF!,#REF!,#REF!,#REF!,#REF!,#REF!</definedName>
    <definedName name="T17?unit?ЧДН" localSheetId="15">#REF!</definedName>
    <definedName name="T17?unit?ЧДН">#REF!</definedName>
    <definedName name="T17?unit?ЧЕЛ" localSheetId="15">#REF!</definedName>
    <definedName name="T17?unit?ЧЕЛ">#REF!</definedName>
    <definedName name="T17_Protect" localSheetId="15">#REF!,#REF!,P1_T17_Protect</definedName>
    <definedName name="T17_Protect">#REF!,#REF!,P1_T17_Protect</definedName>
    <definedName name="T17_Protection" localSheetId="15">управ.таблица!P2_T17_Protection,управ.таблица!P3_T17_Protection,управ.таблица!P4_T17_Protection,управ.таблица!P5_T17_Protection,управ.таблица!P6_T17_Protection</definedName>
    <definedName name="T17_Protection">P2_T17_Protection,P3_T17_Protection,P4_T17_Protection,P5_T17_Protection,P6_T17_Protection</definedName>
    <definedName name="T18.1?Data" localSheetId="15">P1_T18.1?Data,P2_T18.1?Data</definedName>
    <definedName name="T18.1?Data">P1_T18.1?Data,P2_T18.1?Data</definedName>
    <definedName name="T18.2?Columns" localSheetId="15">#REF!</definedName>
    <definedName name="T18.2?Columns">#REF!</definedName>
    <definedName name="T18.2?item_ext?СБЫТ" localSheetId="15">#REF!,#REF!</definedName>
    <definedName name="T18.2?item_ext?СБЫТ">#REF!,#REF!</definedName>
    <definedName name="T18.2?ItemComments" localSheetId="15">#REF!</definedName>
    <definedName name="T18.2?ItemComments">#REF!</definedName>
    <definedName name="T18.2?Items" localSheetId="15">#REF!</definedName>
    <definedName name="T18.2?Items">#REF!</definedName>
    <definedName name="T18.2?Scope" localSheetId="15">#REF!</definedName>
    <definedName name="T18.2?Scope">#REF!</definedName>
    <definedName name="T18.2?Units" localSheetId="15">#REF!</definedName>
    <definedName name="T18.2?Units">#REF!</definedName>
    <definedName name="T18.2?ВРАС" localSheetId="15">#REF!,#REF!</definedName>
    <definedName name="T18.2?ВРАС">#REF!,#REF!</definedName>
    <definedName name="T18.2_Protect" localSheetId="15">#REF!,#REF!,#REF!,#REF!,управ.таблица!P1_T18.2_Protect</definedName>
    <definedName name="T18.2_Protect">#REF!,#REF!,#REF!,#REF!,P1_T18.2_Protect</definedName>
    <definedName name="T18?axis?R?ДОГОВОР" localSheetId="15">#REF!,#REF!,#REF!,#REF!,#REF!,#REF!</definedName>
    <definedName name="T18?axis?R?ДОГОВОР">#REF!,#REF!,#REF!,#REF!,#REF!,#REF!</definedName>
    <definedName name="T18?axis?R?ДОГОВОР?" localSheetId="15">#REF!,#REF!,#REF!,#REF!,#REF!,#REF!</definedName>
    <definedName name="T18?axis?R?ДОГОВОР?">#REF!,#REF!,#REF!,#REF!,#REF!,#REF!</definedName>
    <definedName name="T18?axis?ПРД?БАЗ" localSheetId="15">#REF!,#REF!</definedName>
    <definedName name="T18?axis?ПРД?БАЗ">#REF!,#REF!</definedName>
    <definedName name="T18?axis?ПРД?ПРЕД" localSheetId="15">#REF!,#REF!</definedName>
    <definedName name="T18?axis?ПРД?ПРЕД">#REF!,#REF!</definedName>
    <definedName name="T18?axis?ПФ?ПЛАН" localSheetId="15">#REF!,#REF!,#REF!,#REF!</definedName>
    <definedName name="T18?axis?ПФ?ПЛАН">#REF!,#REF!,#REF!,#REF!</definedName>
    <definedName name="T18?axis?ПФ?ФАКТ" localSheetId="15">#REF!,#REF!,#REF!,#REF!</definedName>
    <definedName name="T18?axis?ПФ?ФАКТ">#REF!,#REF!,#REF!,#REF!</definedName>
    <definedName name="T18_Copy1" localSheetId="15">#REF!</definedName>
    <definedName name="T18_Copy1">#REF!</definedName>
    <definedName name="T18_Copy2" localSheetId="15">#REF!</definedName>
    <definedName name="T18_Copy2">#REF!</definedName>
    <definedName name="T18_Copy3" localSheetId="15">#REF!</definedName>
    <definedName name="T18_Copy3">#REF!</definedName>
    <definedName name="T18_Copy4" localSheetId="15">#REF!</definedName>
    <definedName name="T18_Copy4">#REF!</definedName>
    <definedName name="T18_Copy5" localSheetId="15">#REF!</definedName>
    <definedName name="T18_Copy5">#REF!</definedName>
    <definedName name="T18_Copy6" localSheetId="15">#REF!</definedName>
    <definedName name="T18_Copy6">#REF!</definedName>
    <definedName name="T19.1.1?Data" localSheetId="15">P1_T19.1.1?Data,P2_T19.1.1?Data</definedName>
    <definedName name="T19.1.1?Data">P1_T19.1.1?Data,P2_T19.1.1?Data</definedName>
    <definedName name="T19.1.2?Data" localSheetId="15">P1_T19.1.2?Data,P2_T19.1.2?Data</definedName>
    <definedName name="T19.1.2?Data">P1_T19.1.2?Data,P2_T19.1.2?Data</definedName>
    <definedName name="T19.2?Data" localSheetId="15">P1_T19.2?Data,P2_T19.2?Data</definedName>
    <definedName name="T19.2?Data">P1_T19.2?Data,P2_T19.2?Data</definedName>
    <definedName name="T19?axis?R?ВРАС?" localSheetId="15">#REF!</definedName>
    <definedName name="T19?axis?R?ВРАС?">#REF!</definedName>
    <definedName name="T19?axis?R?ДОГОВОР" localSheetId="15">#REF!,#REF!,#REF!,#REF!,#REF!</definedName>
    <definedName name="T19?axis?R?ДОГОВОР">#REF!,#REF!,#REF!,#REF!,#REF!</definedName>
    <definedName name="T19?axis?R?ДОГОВОР?" localSheetId="15">#REF!,#REF!,#REF!,#REF!,#REF!</definedName>
    <definedName name="T19?axis?R?ДОГОВОР?">#REF!,#REF!,#REF!,#REF!,#REF!</definedName>
    <definedName name="T19?axis?ПРД?БАЗ" localSheetId="15">#REF!,#REF!</definedName>
    <definedName name="T19?axis?ПРД?БАЗ">#REF!,#REF!</definedName>
    <definedName name="T19?axis?ПРД?ПРЕД" localSheetId="15">#REF!,#REF!</definedName>
    <definedName name="T19?axis?ПРД?ПРЕД">#REF!,#REF!</definedName>
    <definedName name="T19?axis?ПФ?ПЛАН" localSheetId="15">#REF!,#REF!,#REF!,#REF!</definedName>
    <definedName name="T19?axis?ПФ?ПЛАН">#REF!,#REF!,#REF!,#REF!</definedName>
    <definedName name="T19?axis?ПФ?ФАКТ" localSheetId="15">#REF!,#REF!,#REF!,#REF!</definedName>
    <definedName name="T19?axis?ПФ?ФАКТ">#REF!,#REF!,#REF!,#REF!</definedName>
    <definedName name="T19?Data" localSheetId="15">#REF!,#REF!</definedName>
    <definedName name="T19?Data">#REF!,#REF!</definedName>
    <definedName name="T19?item_ext?РОСТ" localSheetId="15">#REF!</definedName>
    <definedName name="T19?item_ext?РОСТ">#REF!</definedName>
    <definedName name="T19?L1" localSheetId="15">#REF! ,#REF! ,#REF! ,#REF! ,#REF!</definedName>
    <definedName name="T19?L1">#REF! ,#REF! ,#REF! ,#REF! ,#REF!</definedName>
    <definedName name="T19?L1.x" localSheetId="15">#REF! ,#REF! ,#REF! ,#REF! ,#REF!</definedName>
    <definedName name="T19?L1.x">#REF! ,#REF! ,#REF! ,#REF! ,#REF!</definedName>
    <definedName name="T19?Name" localSheetId="15">#REF!</definedName>
    <definedName name="T19?Name">#REF!</definedName>
    <definedName name="T19?unit?ПРЦ" localSheetId="15">#REF!</definedName>
    <definedName name="T19?unit?ПРЦ">#REF!</definedName>
    <definedName name="T19_Copy" localSheetId="15">#REF!</definedName>
    <definedName name="T19_Copy">#REF!</definedName>
    <definedName name="T19_Copy2" localSheetId="15">#REF!</definedName>
    <definedName name="T19_Copy2">#REF!</definedName>
    <definedName name="T19_Protection" localSheetId="15">#REF!,#REF!,#REF!,#REF!,#REF!,#REF!,#REF!,#REF!</definedName>
    <definedName name="T19_Protection">#REF!,#REF!,#REF!,#REF!,#REF!,#REF!,#REF!,#REF!</definedName>
    <definedName name="T2.1?Data">#N/A</definedName>
    <definedName name="T2.1?Protection" localSheetId="15">управ.таблица!P6_T2.1?Protection</definedName>
    <definedName name="T2.1?Protection">P6_T2.1?Protection</definedName>
    <definedName name="T2.3_Protect" localSheetId="15">#REF!,#REF!</definedName>
    <definedName name="T2.3_Protect">#REF!,#REF!</definedName>
    <definedName name="T2?axis?ПРД?БАЗ" localSheetId="15">#REF!,#REF!</definedName>
    <definedName name="T2?axis?ПРД?БАЗ">#REF!,#REF!</definedName>
    <definedName name="T2?axis?ПРД?ПРЕД" localSheetId="15">#REF!,#REF!</definedName>
    <definedName name="T2?axis?ПРД?ПРЕД">#REF!,#REF!</definedName>
    <definedName name="T2?axis?ПРД?РЕГ" localSheetId="15">#REF!</definedName>
    <definedName name="T2?axis?ПРД?РЕГ">#REF!</definedName>
    <definedName name="T2?axis?ПФ?ПЛАН" localSheetId="15">#REF!,#REF!,#REF!,#REF!</definedName>
    <definedName name="T2?axis?ПФ?ПЛАН">#REF!,#REF!,#REF!,#REF!</definedName>
    <definedName name="T2?axis?ПФ?ФАКТ" localSheetId="15">#REF!,#REF!,#REF!,#REF!</definedName>
    <definedName name="T2?axis?ПФ?ФАКТ">#REF!,#REF!,#REF!,#REF!</definedName>
    <definedName name="T2?Data" localSheetId="15">#REF!</definedName>
    <definedName name="T2?Data">#REF!</definedName>
    <definedName name="T2?item_ext?РОСТ" localSheetId="15">#REF!</definedName>
    <definedName name="T2?item_ext?РОСТ">#REF!</definedName>
    <definedName name="T2?L1" localSheetId="15">#REF!</definedName>
    <definedName name="T2?L1">#REF!</definedName>
    <definedName name="T2?L2" localSheetId="15">#REF!</definedName>
    <definedName name="T2?L2">#REF!</definedName>
    <definedName name="T2?L2.1" localSheetId="15">#REF!</definedName>
    <definedName name="T2?L2.1">#REF!</definedName>
    <definedName name="T2?L2.1.ПРЦ" localSheetId="15">#REF!</definedName>
    <definedName name="T2?L2.1.ПРЦ">#REF!</definedName>
    <definedName name="T2?L2.2" localSheetId="15">#REF!</definedName>
    <definedName name="T2?L2.2">#REF!</definedName>
    <definedName name="T2?L2.2.КВТЧ" localSheetId="15">#REF!</definedName>
    <definedName name="T2?L2.2.КВТЧ">#REF!</definedName>
    <definedName name="T2?L3" localSheetId="15">#REF!</definedName>
    <definedName name="T2?L3">#REF!</definedName>
    <definedName name="T2?L4" localSheetId="15">#REF!</definedName>
    <definedName name="T2?L4">#REF!</definedName>
    <definedName name="T2?L4.ПРЦ" localSheetId="15">#REF!</definedName>
    <definedName name="T2?L4.ПРЦ">#REF!</definedName>
    <definedName name="T2?L5" localSheetId="15">#REF!</definedName>
    <definedName name="T2?L5">#REF!</definedName>
    <definedName name="T2?L6" localSheetId="15">#REF!</definedName>
    <definedName name="T2?L6">#REF!</definedName>
    <definedName name="T2?L7" localSheetId="15">#REF!</definedName>
    <definedName name="T2?L7">#REF!</definedName>
    <definedName name="T2?L7.ПРЦ" localSheetId="15">#REF!</definedName>
    <definedName name="T2?L7.ПРЦ">#REF!</definedName>
    <definedName name="T2?L8" localSheetId="15">#REF!</definedName>
    <definedName name="T2?L8">#REF!</definedName>
    <definedName name="T2?Name" localSheetId="15">#REF!</definedName>
    <definedName name="T2?Name">#REF!</definedName>
    <definedName name="T2?Protection" localSheetId="15">P1_T2?Protection,P2_T2?Protection</definedName>
    <definedName name="T2?Protection">P1_T2?Protection,P2_T2?Protection</definedName>
    <definedName name="T2?Table" localSheetId="15">#REF!</definedName>
    <definedName name="T2?Table">#REF!</definedName>
    <definedName name="T2?Title" localSheetId="15">#REF!</definedName>
    <definedName name="T2?Title">#REF!</definedName>
    <definedName name="T2?unit?КВТЧ.ГКАЛ" localSheetId="15">#REF!</definedName>
    <definedName name="T2?unit?КВТЧ.ГКАЛ">#REF!</definedName>
    <definedName name="T2?unit?МКВТЧ" localSheetId="15">#REF!   ,#REF!   ,#REF!   ,#REF!</definedName>
    <definedName name="T2?unit?МКВТЧ">#REF!   ,#REF!   ,#REF!   ,#REF!</definedName>
    <definedName name="T2?unit?ПРЦ" localSheetId="15">#REF!   ,#REF!   ,#REF!   ,#REF!</definedName>
    <definedName name="T2?unit?ПРЦ">#REF!   ,#REF!   ,#REF!   ,#REF!</definedName>
    <definedName name="T2?unit?ТГКАЛ" localSheetId="15">#REF!   ,#REF!</definedName>
    <definedName name="T2?unit?ТГКАЛ">#REF!   ,#REF!</definedName>
    <definedName name="T2_" localSheetId="15">#REF!</definedName>
    <definedName name="T2_">#REF!</definedName>
    <definedName name="T2_DiapProt" localSheetId="15">P1_T2_DiapProt,P2_T2_DiapProt</definedName>
    <definedName name="T2_DiapProt">P1_T2_DiapProt,P2_T2_DiapProt</definedName>
    <definedName name="T20.1?Columns" localSheetId="15">#REF!</definedName>
    <definedName name="T20.1?Columns">#REF!</definedName>
    <definedName name="T20.1?Investments" localSheetId="15">#REF!</definedName>
    <definedName name="T20.1?Investments">#REF!</definedName>
    <definedName name="T20.1?Scope" localSheetId="15">#REF!</definedName>
    <definedName name="T20.1?Scope">#REF!</definedName>
    <definedName name="T20.1_Protect" localSheetId="15">#REF!</definedName>
    <definedName name="T20.1_Protect">#REF!</definedName>
    <definedName name="T20?axis?R?ДОГОВОР" localSheetId="15">#REF!       ,#REF!</definedName>
    <definedName name="T20?axis?R?ДОГОВОР">#REF!       ,#REF!</definedName>
    <definedName name="T20?axis?R?ДОГОВОР?" localSheetId="15">#REF!       ,#REF!</definedName>
    <definedName name="T20?axis?R?ДОГОВОР?">#REF!       ,#REF!</definedName>
    <definedName name="T20?axis?ПРД?БАЗ" localSheetId="15">#REF!  ,#REF!</definedName>
    <definedName name="T20?axis?ПРД?БАЗ">#REF!  ,#REF!</definedName>
    <definedName name="T20?axis?ПРД?ПРЕД" localSheetId="15">#REF!  ,#REF!</definedName>
    <definedName name="T20?axis?ПРД?ПРЕД">#REF!  ,#REF!</definedName>
    <definedName name="T20?axis?ПФ?ПЛАН" localSheetId="15">#REF!  ,#REF!  ,#REF!  ,#REF!</definedName>
    <definedName name="T20?axis?ПФ?ПЛАН">#REF!  ,#REF!  ,#REF!  ,#REF!</definedName>
    <definedName name="T20?axis?ПФ?ФАКТ" localSheetId="15">#REF!  ,#REF!  ,#REF!  ,#REF!</definedName>
    <definedName name="T20?axis?ПФ?ФАКТ">#REF!  ,#REF!  ,#REF!  ,#REF!</definedName>
    <definedName name="T20?Columns" localSheetId="15">#REF!</definedName>
    <definedName name="T20?Columns">#REF!</definedName>
    <definedName name="T20?Data" localSheetId="15">#REF!       ,#REF!       ,#REF!       ,#REF!       ,#REF!</definedName>
    <definedName name="T20?Data">#REF!       ,#REF!       ,#REF!       ,#REF!       ,#REF!</definedName>
    <definedName name="T20?item_ext?РОСТ" localSheetId="15">#REF!</definedName>
    <definedName name="T20?item_ext?РОСТ">#REF!</definedName>
    <definedName name="T20?ItemComments" localSheetId="15">#REF!</definedName>
    <definedName name="T20?ItemComments">#REF!</definedName>
    <definedName name="T20?Items" localSheetId="15">#REF!</definedName>
    <definedName name="T20?Items">#REF!</definedName>
    <definedName name="T20?L1.1" localSheetId="15">#REF!,#REF!,#REF!,#REF!,#REF!,#REF!</definedName>
    <definedName name="T20?L1.1">#REF!,#REF!,#REF!,#REF!,#REF!,#REF!</definedName>
    <definedName name="T20?L1.2" localSheetId="15">#REF!,#REF!,#REF!,#REF!,#REF!,#REF!</definedName>
    <definedName name="T20?L1.2">#REF!,#REF!,#REF!,#REF!,#REF!,#REF!</definedName>
    <definedName name="T20?L1.3" localSheetId="15">#REF!,#REF!,#REF!,#REF!,#REF!,#REF!</definedName>
    <definedName name="T20?L1.3">#REF!,#REF!,#REF!,#REF!,#REF!,#REF!</definedName>
    <definedName name="T20?L2.1" localSheetId="15">#REF!   ,#REF!   ,#REF!   ,#REF!</definedName>
    <definedName name="T20?L2.1">#REF!   ,#REF!   ,#REF!   ,#REF!</definedName>
    <definedName name="T20?L2.2" localSheetId="15">#REF!   ,#REF!   ,#REF!   ,#REF!</definedName>
    <definedName name="T20?L2.2">#REF!   ,#REF!   ,#REF!   ,#REF!</definedName>
    <definedName name="T20?L2.3" localSheetId="15">#REF!   ,#REF!   ,#REF!   ,#REF!</definedName>
    <definedName name="T20?L2.3">#REF!   ,#REF!   ,#REF!   ,#REF!</definedName>
    <definedName name="T20?Name" localSheetId="15">#REF!</definedName>
    <definedName name="T20?Name">#REF!</definedName>
    <definedName name="T20?Scope" localSheetId="15">#REF!</definedName>
    <definedName name="T20?Scope">#REF!</definedName>
    <definedName name="T20?unit?МКВТЧ" localSheetId="15">#REF!,#REF!,#REF!</definedName>
    <definedName name="T20?unit?МКВТЧ">#REF!,#REF!,#REF!</definedName>
    <definedName name="T20?unit?ПРЦ" localSheetId="15">#REF!</definedName>
    <definedName name="T20?unit?ПРЦ">#REF!</definedName>
    <definedName name="T20_Copy1" localSheetId="15">#REF!</definedName>
    <definedName name="T20_Copy1">#REF!</definedName>
    <definedName name="T20_Copy2" localSheetId="15">#REF!</definedName>
    <definedName name="T20_Copy2">#REF!</definedName>
    <definedName name="T20_Protect" localSheetId="15">#REF!,#REF!</definedName>
    <definedName name="T20_Protect">#REF!,#REF!</definedName>
    <definedName name="T20_Protection" localSheetId="15">#REF!,управ.таблица!P1_T20_Protection</definedName>
    <definedName name="T20_Protection">#REF!,P1_T20_Protection</definedName>
    <definedName name="T21.2.1?Data" localSheetId="15">P1_T21.2.1?Data,P2_T21.2.1?Data</definedName>
    <definedName name="T21.2.1?Data">P1_T21.2.1?Data,P2_T21.2.1?Data</definedName>
    <definedName name="T21.2.2?Data" localSheetId="15">P1_T21.2.2?Data,P2_T21.2.2?Data</definedName>
    <definedName name="T21.2.2?Data">P1_T21.2.2?Data,P2_T21.2.2?Data</definedName>
    <definedName name="T21.3?Columns" localSheetId="15">#REF!</definedName>
    <definedName name="T21.3?Columns">#REF!</definedName>
    <definedName name="T21.3?item_ext?СБЫТ" localSheetId="15">#REF!,#REF!</definedName>
    <definedName name="T21.3?item_ext?СБЫТ">#REF!,#REF!</definedName>
    <definedName name="T21.3?ItemComments" localSheetId="15">#REF!</definedName>
    <definedName name="T21.3?ItemComments">#REF!</definedName>
    <definedName name="T21.3?Items" localSheetId="15">#REF!</definedName>
    <definedName name="T21.3?Items">#REF!</definedName>
    <definedName name="T21.3?Scope" localSheetId="15">#REF!</definedName>
    <definedName name="T21.3?Scope">#REF!</definedName>
    <definedName name="T21.3?ВРАС" localSheetId="15">#REF!,#REF!</definedName>
    <definedName name="T21.3?ВРАС">#REF!,#REF!</definedName>
    <definedName name="T21.3_Protect" localSheetId="15">#REF!,#REF!,#REF!,#REF!,#REF!,#REF!,#REF!</definedName>
    <definedName name="T21.3_Protect">#REF!,#REF!,#REF!,#REF!,#REF!,#REF!,#REF!</definedName>
    <definedName name="T21.4?Data" localSheetId="15">P1_T21.4?Data,P2_T21.4?Data</definedName>
    <definedName name="T21.4?Data">P1_T21.4?Data,P2_T21.4?Data</definedName>
    <definedName name="T21?axis?R?ДОГОВОР" localSheetId="15">#REF!</definedName>
    <definedName name="T21?axis?R?ДОГОВОР">#REF!</definedName>
    <definedName name="T21?axis?R?ДОГОВОР?" localSheetId="15">#REF!</definedName>
    <definedName name="T21?axis?R?ДОГОВОР?">#REF!</definedName>
    <definedName name="T21?axis?R?ПЭ" localSheetId="15">#REF!,#REF!,#REF!</definedName>
    <definedName name="T21?axis?R?ПЭ">#REF!,#REF!,#REF!</definedName>
    <definedName name="T21?axis?R?ПЭ?" localSheetId="15">#REF!,#REF!,#REF!</definedName>
    <definedName name="T21?axis?R?ПЭ?">#REF!,#REF!,#REF!</definedName>
    <definedName name="T21?axis?ПРД?БАЗ" localSheetId="15">#REF!,#REF!</definedName>
    <definedName name="T21?axis?ПРД?БАЗ">#REF!,#REF!</definedName>
    <definedName name="T21?axis?ПРД?ПРЕД" localSheetId="15">#REF!,#REF!</definedName>
    <definedName name="T21?axis?ПРД?ПРЕД">#REF!,#REF!</definedName>
    <definedName name="T21?axis?ПРД?РЕГ" localSheetId="15">#REF!</definedName>
    <definedName name="T21?axis?ПРД?РЕГ">#REF!</definedName>
    <definedName name="T21?axis?ПФ?ПЛАН" localSheetId="15">#REF!,#REF!,#REF!,#REF!</definedName>
    <definedName name="T21?axis?ПФ?ПЛАН">#REF!,#REF!,#REF!,#REF!</definedName>
    <definedName name="T21?axis?ПФ?ФАКТ" localSheetId="15">#REF!,#REF!,#REF!,#REF!</definedName>
    <definedName name="T21?axis?ПФ?ФАКТ">#REF!,#REF!,#REF!,#REF!</definedName>
    <definedName name="T21?Data" localSheetId="15">#REF!,#REF!,#REF!,#REF!,#REF!,#REF!,#REF!</definedName>
    <definedName name="T21?Data">#REF!,#REF!,#REF!,#REF!,#REF!,#REF!,#REF!</definedName>
    <definedName name="T21?item_ext?РОСТ" localSheetId="15">#REF!</definedName>
    <definedName name="T21?item_ext?РОСТ">#REF!</definedName>
    <definedName name="T21?L1" localSheetId="15">#REF!</definedName>
    <definedName name="T21?L1">#REF!</definedName>
    <definedName name="T21?L2" localSheetId="15">#REF!</definedName>
    <definedName name="T21?L2">#REF!</definedName>
    <definedName name="T21?L3" localSheetId="15">#REF!</definedName>
    <definedName name="T21?L3">#REF!</definedName>
    <definedName name="T21?L4" localSheetId="15">#REF!</definedName>
    <definedName name="T21?L4">#REF!</definedName>
    <definedName name="T21?L4.x" localSheetId="15">#REF!</definedName>
    <definedName name="T21?L4.x">#REF!</definedName>
    <definedName name="T21?L5" localSheetId="15">#REF!</definedName>
    <definedName name="T21?L5">#REF!</definedName>
    <definedName name="T21?L6" localSheetId="15">#REF!</definedName>
    <definedName name="T21?L6">#REF!</definedName>
    <definedName name="T21?L7" localSheetId="15">#REF!</definedName>
    <definedName name="T21?L7">#REF!</definedName>
    <definedName name="T21?Name" localSheetId="15">#REF!</definedName>
    <definedName name="T21?Name">#REF!</definedName>
    <definedName name="T21?Table" localSheetId="15">#REF!</definedName>
    <definedName name="T21?Table">#REF!</definedName>
    <definedName name="T21?Title" localSheetId="15">#REF!</definedName>
    <definedName name="T21?Title">#REF!</definedName>
    <definedName name="T21?unit?ПРЦ" localSheetId="15">#REF!</definedName>
    <definedName name="T21?unit?ПРЦ">#REF!</definedName>
    <definedName name="T21?unit?ТРУБ" localSheetId="15">#REF!</definedName>
    <definedName name="T21?unit?ТРУБ">#REF!</definedName>
    <definedName name="T21_Copy" localSheetId="15">#REF!</definedName>
    <definedName name="T21_Copy">#REF!</definedName>
    <definedName name="T21_Protection" localSheetId="15">управ.таблица!P2_T21_Protection,управ.таблица!P3_T21_Protection</definedName>
    <definedName name="T21_Protection">P2_T21_Protection,P3_T21_Protection</definedName>
    <definedName name="T22?axis?R?ДОГОВОР" localSheetId="15">#REF!,#REF!,#REF!,#REF!</definedName>
    <definedName name="T22?axis?R?ДОГОВОР">#REF!,#REF!,#REF!,#REF!</definedName>
    <definedName name="T22?axis?R?ДОГОВОР?" localSheetId="15">#REF!,#REF!,#REF!,#REF!</definedName>
    <definedName name="T22?axis?R?ДОГОВОР?">#REF!,#REF!,#REF!,#REF!</definedName>
    <definedName name="T22?axis?ПРД?БАЗ" localSheetId="15">#REF! ,#REF!</definedName>
    <definedName name="T22?axis?ПРД?БАЗ">#REF! ,#REF!</definedName>
    <definedName name="T22?axis?ПРД?ПРЕД" localSheetId="15">#REF! ,#REF!</definedName>
    <definedName name="T22?axis?ПРД?ПРЕД">#REF! ,#REF!</definedName>
    <definedName name="T22?axis?ПФ?ПЛАН" localSheetId="15">#REF!,#REF!,#REF!,#REF!</definedName>
    <definedName name="T22?axis?ПФ?ПЛАН">#REF!,#REF!,#REF!,#REF!</definedName>
    <definedName name="T22?axis?ПФ?ФАКТ" localSheetId="15">#REF!,#REF!,#REF!,#REF!</definedName>
    <definedName name="T22?axis?ПФ?ФАКТ">#REF!,#REF!,#REF!,#REF!</definedName>
    <definedName name="T22?item_ext?ВСЕГО" localSheetId="15">#REF!,#REF!</definedName>
    <definedName name="T22?item_ext?ВСЕГО">#REF!,#REF!</definedName>
    <definedName name="T22?item_ext?РОСТ" localSheetId="15">#REF!</definedName>
    <definedName name="T22?item_ext?РОСТ">#REF!</definedName>
    <definedName name="T22?item_ext?ЭС" localSheetId="15">#REF!,#REF!</definedName>
    <definedName name="T22?item_ext?ЭС">#REF!,#REF!</definedName>
    <definedName name="T22?L1" localSheetId="15">#REF!,#REF!,#REF!,#REF!</definedName>
    <definedName name="T22?L1">#REF!,#REF!,#REF!,#REF!</definedName>
    <definedName name="T22?L1.x" localSheetId="15">#REF! ,#REF! ,#REF! ,#REF!</definedName>
    <definedName name="T22?L1.x">#REF! ,#REF! ,#REF! ,#REF!</definedName>
    <definedName name="T22?L2" localSheetId="15">#REF!,#REF!,#REF!,#REF!</definedName>
    <definedName name="T22?L2">#REF!,#REF!,#REF!,#REF!</definedName>
    <definedName name="T22?Name" localSheetId="15">#REF!</definedName>
    <definedName name="T22?Name">#REF!</definedName>
    <definedName name="T22?unit?ГКАЛ.Ч" localSheetId="15">#REF!,#REF!,#REF!,#REF!</definedName>
    <definedName name="T22?unit?ГКАЛ.Ч">#REF!,#REF!,#REF!,#REF!</definedName>
    <definedName name="T22?unit?ПРЦ" localSheetId="15">#REF!</definedName>
    <definedName name="T22?unit?ПРЦ">#REF!</definedName>
    <definedName name="T22?unit?ТГКАЛ" localSheetId="15">#REF!,#REF!,#REF!,#REF!</definedName>
    <definedName name="T22?unit?ТГКАЛ">#REF!,#REF!,#REF!,#REF!</definedName>
    <definedName name="T22_Copy" localSheetId="15">#REF!</definedName>
    <definedName name="T22_Copy">#REF!</definedName>
    <definedName name="T22_Copy2" localSheetId="15">#REF!</definedName>
    <definedName name="T22_Copy2">#REF!</definedName>
    <definedName name="T22_Protection" localSheetId="15">#REF!,#REF!,#REF!,#REF!</definedName>
    <definedName name="T22_Protection">#REF!,#REF!,#REF!,#REF!</definedName>
    <definedName name="T23?axis?R?ВТОП" localSheetId="15">#REF!,#REF!</definedName>
    <definedName name="T23?axis?R?ВТОП">#REF!,#REF!</definedName>
    <definedName name="T23?axis?R?ВТОП?" localSheetId="15">#REF!,#REF!</definedName>
    <definedName name="T23?axis?R?ВТОП?">#REF!,#REF!</definedName>
    <definedName name="T23?axis?R?ПЭ" localSheetId="15">#REF!,#REF!</definedName>
    <definedName name="T23?axis?R?ПЭ">#REF!,#REF!</definedName>
    <definedName name="T23?axis?R?ПЭ?" localSheetId="15">#REF!,#REF!</definedName>
    <definedName name="T23?axis?R?ПЭ?">#REF!,#REF!</definedName>
    <definedName name="T23?axis?R?СЦТ" localSheetId="15">#REF!,#REF!</definedName>
    <definedName name="T23?axis?R?СЦТ">#REF!,#REF!</definedName>
    <definedName name="T23?axis?R?СЦТ?" localSheetId="15">#REF!,#REF!</definedName>
    <definedName name="T23?axis?R?СЦТ?">#REF!,#REF!</definedName>
    <definedName name="T23?axis?ПРД?БАЗ" localSheetId="15">#REF!,#REF!</definedName>
    <definedName name="T23?axis?ПРД?БАЗ">#REF!,#REF!</definedName>
    <definedName name="T23?axis?ПРД?ПРЕД" localSheetId="15">#REF!,#REF!</definedName>
    <definedName name="T23?axis?ПРД?ПРЕД">#REF!,#REF!</definedName>
    <definedName name="T23?axis?ПРД?РЕГ" localSheetId="15">#REF!</definedName>
    <definedName name="T23?axis?ПРД?РЕГ">#REF!</definedName>
    <definedName name="T23?axis?ПФ?ПЛАН" localSheetId="15">#REF!,#REF!,#REF!,#REF!</definedName>
    <definedName name="T23?axis?ПФ?ПЛАН">#REF!,#REF!,#REF!,#REF!</definedName>
    <definedName name="T23?axis?ПФ?ФАКТ" localSheetId="15">#REF!,#REF!,#REF!,#REF!</definedName>
    <definedName name="T23?axis?ПФ?ФАКТ">#REF!,#REF!,#REF!,#REF!</definedName>
    <definedName name="T23?Data" localSheetId="15">#REF!,#REF!</definedName>
    <definedName name="T23?Data">#REF!,#REF!</definedName>
    <definedName name="T23?item_ext?ВСЕГО" localSheetId="15">#REF!,#REF!</definedName>
    <definedName name="T23?item_ext?ВСЕГО">#REF!,#REF!</definedName>
    <definedName name="T23?item_ext?ИТОГО" localSheetId="15">#REF!,#REF!</definedName>
    <definedName name="T23?item_ext?ИТОГО">#REF!,#REF!</definedName>
    <definedName name="T23?item_ext?РОСТ" localSheetId="15">#REF!</definedName>
    <definedName name="T23?item_ext?РОСТ">#REF!</definedName>
    <definedName name="T23?item_ext?СЦТ" localSheetId="15">#REF!,#REF!</definedName>
    <definedName name="T23?item_ext?СЦТ">#REF!,#REF!</definedName>
    <definedName name="T23?L1" localSheetId="15">#REF!</definedName>
    <definedName name="T23?L1">#REF!</definedName>
    <definedName name="T23?L1.1" localSheetId="15">#REF!</definedName>
    <definedName name="T23?L1.1">#REF!</definedName>
    <definedName name="T23?L1.2" localSheetId="15">#REF!</definedName>
    <definedName name="T23?L1.2">#REF!</definedName>
    <definedName name="T23?L2" localSheetId="15">#REF!</definedName>
    <definedName name="T23?L2">#REF!</definedName>
    <definedName name="T23?L3" localSheetId="15">#REF!</definedName>
    <definedName name="T23?L3">#REF!</definedName>
    <definedName name="T23?L4" localSheetId="15">#REF!</definedName>
    <definedName name="T23?L4">#REF!</definedName>
    <definedName name="T23?Name" localSheetId="15">#REF!</definedName>
    <definedName name="T23?Name">#REF!</definedName>
    <definedName name="T23?Table" localSheetId="15">#REF!</definedName>
    <definedName name="T23?Table">#REF!</definedName>
    <definedName name="T23?Title" localSheetId="15">#REF!</definedName>
    <definedName name="T23?Title">#REF!</definedName>
    <definedName name="T23?unit?ПРЦ" localSheetId="15">#REF!,#REF!</definedName>
    <definedName name="T23?unit?ПРЦ">#REF!,#REF!</definedName>
    <definedName name="T23?unit?ТРУБ" localSheetId="15">#REF!,#REF!,#REF!,#REF!</definedName>
    <definedName name="T23?unit?ТРУБ">#REF!,#REF!,#REF!,#REF!</definedName>
    <definedName name="T23_Protection" localSheetId="15">#REF!,#REF!,#REF!,#REF!,управ.таблица!P1_T23_Protection</definedName>
    <definedName name="T23_Protection">#REF!,#REF!,#REF!,#REF!,P1_T23_Protection</definedName>
    <definedName name="T24.1?Data" localSheetId="15">#REF! ,#REF! ,#REF! ,#REF! ,#REF! ,#REF!</definedName>
    <definedName name="T24.1?Data">#REF! ,#REF! ,#REF! ,#REF! ,#REF! ,#REF!</definedName>
    <definedName name="T24.1?unit?ТРУБ" localSheetId="15">#REF! ,#REF!</definedName>
    <definedName name="T24.1?unit?ТРУБ">#REF! ,#REF!</definedName>
    <definedName name="T24.1_Copy1" localSheetId="15">#REF!</definedName>
    <definedName name="T24.1_Copy1">#REF!</definedName>
    <definedName name="T24.1_Copy2" localSheetId="15">#REF!</definedName>
    <definedName name="T24.1_Copy2">#REF!</definedName>
    <definedName name="T24?axis?R?ДОГОВОР" localSheetId="15">#REF!,#REF!</definedName>
    <definedName name="T24?axis?R?ДОГОВОР">#REF!,#REF!</definedName>
    <definedName name="T24?axis?R?ДОГОВОР?" localSheetId="15">#REF!,#REF!</definedName>
    <definedName name="T24?axis?R?ДОГОВОР?">#REF!,#REF!</definedName>
    <definedName name="T24?axis?ПРД?БАЗ" localSheetId="15">#REF!,#REF!</definedName>
    <definedName name="T24?axis?ПРД?БАЗ">#REF!,#REF!</definedName>
    <definedName name="T24?axis?ПРД?ПРЕД" localSheetId="15">#REF!,#REF!</definedName>
    <definedName name="T24?axis?ПРД?ПРЕД">#REF!,#REF!</definedName>
    <definedName name="T24?axis?ПРД?РЕГ" localSheetId="15">#REF!</definedName>
    <definedName name="T24?axis?ПРД?РЕГ">#REF!</definedName>
    <definedName name="T24?axis?ПФ?ПЛАН" localSheetId="15">#REF!,#REF!,#REF!,#REF!</definedName>
    <definedName name="T24?axis?ПФ?ПЛАН">#REF!,#REF!,#REF!,#REF!</definedName>
    <definedName name="T24?axis?ПФ?ФАКТ" localSheetId="15">#REF!,#REF!,#REF!,#REF!</definedName>
    <definedName name="T24?axis?ПФ?ФАКТ">#REF!,#REF!,#REF!,#REF!</definedName>
    <definedName name="T24?Data" localSheetId="15">#REF! ,#REF! ,#REF! ,#REF! ,#REF!</definedName>
    <definedName name="T24?Data">#REF! ,#REF! ,#REF! ,#REF! ,#REF!</definedName>
    <definedName name="T24?item_ext?РОСТ" localSheetId="15">#REF!</definedName>
    <definedName name="T24?item_ext?РОСТ">#REF!</definedName>
    <definedName name="T24?L1" localSheetId="15">#REF!</definedName>
    <definedName name="T24?L1">#REF!</definedName>
    <definedName name="T24?L1.x" localSheetId="15">#REF!</definedName>
    <definedName name="T24?L1.x">#REF!</definedName>
    <definedName name="T24?L2" localSheetId="15">#REF!</definedName>
    <definedName name="T24?L2">#REF!</definedName>
    <definedName name="T24?L2.1" localSheetId="15">#REF!</definedName>
    <definedName name="T24?L2.1">#REF!</definedName>
    <definedName name="T24?L2.2" localSheetId="15">#REF!</definedName>
    <definedName name="T24?L2.2">#REF!</definedName>
    <definedName name="T24?L3" localSheetId="15">#REF!</definedName>
    <definedName name="T24?L3">#REF!</definedName>
    <definedName name="T24?L4" localSheetId="15">#REF!</definedName>
    <definedName name="T24?L4">#REF!</definedName>
    <definedName name="T24?L5" localSheetId="15">#REF!</definedName>
    <definedName name="T24?L5">#REF!</definedName>
    <definedName name="T24?L5.x" localSheetId="15">#REF!</definedName>
    <definedName name="T24?L5.x">#REF!</definedName>
    <definedName name="T24?L6" localSheetId="15">#REF!</definedName>
    <definedName name="T24?L6">#REF!</definedName>
    <definedName name="T24?Name" localSheetId="15">#REF!</definedName>
    <definedName name="T24?Name">#REF!</definedName>
    <definedName name="T24?Table" localSheetId="15">#REF!</definedName>
    <definedName name="T24?Table">#REF!</definedName>
    <definedName name="T24?Title" localSheetId="15">#REF!</definedName>
    <definedName name="T24?Title">#REF!</definedName>
    <definedName name="T24?unit?ПРЦ" localSheetId="15">#REF! ,#REF! ,#REF! ,#REF! ,#REF! ,#REF!</definedName>
    <definedName name="T24?unit?ПРЦ">#REF! ,#REF! ,#REF! ,#REF! ,#REF! ,#REF!</definedName>
    <definedName name="T24?unit?ТРУБ" localSheetId="15">#REF! ,#REF! ,#REF! ,#REF! ,#REF! ,#REF!</definedName>
    <definedName name="T24?unit?ТРУБ">#REF! ,#REF! ,#REF! ,#REF! ,#REF! ,#REF!</definedName>
    <definedName name="T24_Copy1" localSheetId="15">#REF!</definedName>
    <definedName name="T24_Copy1">#REF!</definedName>
    <definedName name="T24_Copy2" localSheetId="15">#REF!</definedName>
    <definedName name="T24_Copy2">#REF!</definedName>
    <definedName name="T24_Protection" localSheetId="15">#REF!,#REF!,#REF!,#REF!,#REF!,#REF!,#REF!</definedName>
    <definedName name="T24_Protection">#REF!,#REF!,#REF!,#REF!,#REF!,#REF!,#REF!</definedName>
    <definedName name="T25?axis?R?ВРАС" localSheetId="15">#REF!</definedName>
    <definedName name="T25?axis?R?ВРАС">#REF!</definedName>
    <definedName name="T25?axis?R?ВРАС?" localSheetId="15">#REF!</definedName>
    <definedName name="T25?axis?R?ВРАС?">#REF!</definedName>
    <definedName name="T25?axis?R?ДОГОВОР" localSheetId="15">#REF! ,#REF! ,#REF! ,#REF! ,#REF! ,#REF!</definedName>
    <definedName name="T25?axis?R?ДОГОВОР">#REF! ,#REF! ,#REF! ,#REF! ,#REF! ,#REF!</definedName>
    <definedName name="T25?axis?R?ДОГОВОР?" localSheetId="15">#REF! ,#REF! ,#REF! ,#REF! ,#REF! ,#REF!</definedName>
    <definedName name="T25?axis?R?ДОГОВОР?">#REF! ,#REF! ,#REF! ,#REF! ,#REF! ,#REF!</definedName>
    <definedName name="T25?axis?ПРД?БАЗ" localSheetId="15">#REF!</definedName>
    <definedName name="T25?axis?ПРД?БАЗ">#REF!</definedName>
    <definedName name="T25?axis?ПРД?ПРЕД" localSheetId="15">#REF!</definedName>
    <definedName name="T25?axis?ПРД?ПРЕД">#REF!</definedName>
    <definedName name="T25?axis?ПРД?РЕГ" localSheetId="15">#REF!</definedName>
    <definedName name="T25?axis?ПРД?РЕГ">#REF!</definedName>
    <definedName name="T25?axis?ПФ?ПЛАН" localSheetId="15">#REF!         ,#REF!</definedName>
    <definedName name="T25?axis?ПФ?ПЛАН">#REF!         ,#REF!</definedName>
    <definedName name="T25?axis?ПФ?ФАКТ" localSheetId="15">#REF!         ,#REF!</definedName>
    <definedName name="T25?axis?ПФ?ФАКТ">#REF!         ,#REF!</definedName>
    <definedName name="T25?Data" localSheetId="15">#REF!</definedName>
    <definedName name="T25?Data">#REF!</definedName>
    <definedName name="T25?item_ext?РОСТ" localSheetId="15">#REF!</definedName>
    <definedName name="T25?item_ext?РОСТ">#REF!</definedName>
    <definedName name="T25?item_ext?РОСТ2" localSheetId="15">#REF!</definedName>
    <definedName name="T25?item_ext?РОСТ2">#REF!</definedName>
    <definedName name="T25?L1" localSheetId="15">#REF!  ,#REF!  ,#REF!  ,#REF!  ,#REF!  ,#REF!</definedName>
    <definedName name="T25?L1">#REF!  ,#REF!  ,#REF!  ,#REF!  ,#REF!  ,#REF!</definedName>
    <definedName name="T25?L1.1" localSheetId="15">#REF! ,#REF! ,#REF! ,#REF! ,#REF! ,#REF! ,#REF! ,#REF!</definedName>
    <definedName name="T25?L1.1">#REF! ,#REF! ,#REF! ,#REF! ,#REF! ,#REF! ,#REF! ,#REF!</definedName>
    <definedName name="T25?L1.2" localSheetId="15">#REF!</definedName>
    <definedName name="T25?L1.2">#REF!</definedName>
    <definedName name="T25?L1.2.1" localSheetId="15">#REF!     ,#REF!     ,#REF!</definedName>
    <definedName name="T25?L1.2.1">#REF!     ,#REF!     ,#REF!</definedName>
    <definedName name="T25?L2" localSheetId="15">#REF!</definedName>
    <definedName name="T25?L2">#REF!</definedName>
    <definedName name="T25?L2.1" localSheetId="15">#REF!</definedName>
    <definedName name="T25?L2.1">#REF!</definedName>
    <definedName name="T25?L2.1.1" localSheetId="15">#REF!</definedName>
    <definedName name="T25?L2.1.1">#REF!</definedName>
    <definedName name="T25?L2.1.2" localSheetId="15">#REF!</definedName>
    <definedName name="T25?L2.1.2">#REF!</definedName>
    <definedName name="T25?L2.2" localSheetId="15">#REF!</definedName>
    <definedName name="T25?L2.2">#REF!</definedName>
    <definedName name="T25?L2.2.1" localSheetId="15">#REF!</definedName>
    <definedName name="T25?L2.2.1">#REF!</definedName>
    <definedName name="T25?L2.2.2" localSheetId="15">#REF!</definedName>
    <definedName name="T25?L2.2.2">#REF!</definedName>
    <definedName name="T25?L2.2.3" localSheetId="15">#REF!</definedName>
    <definedName name="T25?L2.2.3">#REF!</definedName>
    <definedName name="T25?L2.2.4" localSheetId="15">#REF!</definedName>
    <definedName name="T25?L2.2.4">#REF!</definedName>
    <definedName name="T25?Name" localSheetId="15">#REF!</definedName>
    <definedName name="T25?Name">#REF!</definedName>
    <definedName name="T25?Table" localSheetId="15">#REF!</definedName>
    <definedName name="T25?Table">#REF!</definedName>
    <definedName name="T25?Title" localSheetId="15">#REF!</definedName>
    <definedName name="T25?Title">#REF!</definedName>
    <definedName name="T25?unit?ГА" localSheetId="15">#REF!     ,#REF!     ,#REF!     ,#REF!</definedName>
    <definedName name="T25?unit?ГА">#REF!     ,#REF!     ,#REF!     ,#REF!</definedName>
    <definedName name="T25?unit?ПРЦ" localSheetId="15">#REF!</definedName>
    <definedName name="T25?unit?ПРЦ">#REF!</definedName>
    <definedName name="T25?unit?ТРУБ" localSheetId="15">#REF!     ,#REF!     ,#REF!     ,#REF!     ,#REF!</definedName>
    <definedName name="T25?unit?ТРУБ">#REF!     ,#REF!     ,#REF!     ,#REF!     ,#REF!</definedName>
    <definedName name="T25_Copy1" localSheetId="15">#REF!</definedName>
    <definedName name="T25_Copy1">#REF!</definedName>
    <definedName name="T25_Copy2" localSheetId="15">#REF!</definedName>
    <definedName name="T25_Copy2">#REF!</definedName>
    <definedName name="T25_Copy3" localSheetId="15">#REF!</definedName>
    <definedName name="T25_Copy3">#REF!</definedName>
    <definedName name="T25_Copy4" localSheetId="15">#REF!</definedName>
    <definedName name="T25_Copy4">#REF!</definedName>
    <definedName name="T25_protection" localSheetId="15">управ.таблица!P1_T25_protection,управ.таблица!P2_T25_protection</definedName>
    <definedName name="T25_protection">P1_T25_protection,P2_T25_protection</definedName>
    <definedName name="T26?axis?R?ВРАС" localSheetId="15">#REF!,#REF!</definedName>
    <definedName name="T26?axis?R?ВРАС">#REF!,#REF!</definedName>
    <definedName name="T26?axis?R?ВРАС?" localSheetId="15">#REF!,#REF!</definedName>
    <definedName name="T26?axis?R?ВРАС?">#REF!,#REF!</definedName>
    <definedName name="T26?axis?ПРД?БАЗ" localSheetId="15">#REF!,#REF!</definedName>
    <definedName name="T26?axis?ПРД?БАЗ">#REF!,#REF!</definedName>
    <definedName name="T26?axis?ПРД?ПРЕД" localSheetId="15">#REF!,#REF!</definedName>
    <definedName name="T26?axis?ПРД?ПРЕД">#REF!,#REF!</definedName>
    <definedName name="T26?axis?ПФ?ПЛАН" localSheetId="15">#REF!,#REF!,#REF!,#REF!</definedName>
    <definedName name="T26?axis?ПФ?ПЛАН">#REF!,#REF!,#REF!,#REF!</definedName>
    <definedName name="T26?axis?ПФ?ФАКТ" localSheetId="15">#REF!,#REF!,#REF!,#REF!</definedName>
    <definedName name="T26?axis?ПФ?ФАКТ">#REF!,#REF!,#REF!,#REF!</definedName>
    <definedName name="T26?Data" localSheetId="15">#REF! ,#REF!</definedName>
    <definedName name="T26?Data">#REF! ,#REF!</definedName>
    <definedName name="T26?item_ext?РОСТ" localSheetId="15">#REF!</definedName>
    <definedName name="T26?item_ext?РОСТ">#REF!</definedName>
    <definedName name="T26?L1" localSheetId="15">#REF!,#REF!</definedName>
    <definedName name="T26?L1">#REF!,#REF!</definedName>
    <definedName name="T26?L1.1" localSheetId="15">#REF!,#REF!</definedName>
    <definedName name="T26?L1.1">#REF!,#REF!</definedName>
    <definedName name="T26?L2" localSheetId="15">#REF!,#REF!</definedName>
    <definedName name="T26?L2">#REF!,#REF!</definedName>
    <definedName name="T26?L2.1" localSheetId="15">#REF!,#REF!</definedName>
    <definedName name="T26?L2.1">#REF!,#REF!</definedName>
    <definedName name="T26?L2.7" localSheetId="15">#REF!</definedName>
    <definedName name="T26?L2.7">#REF!</definedName>
    <definedName name="T26?L2.8" localSheetId="15">#REF!</definedName>
    <definedName name="T26?L2.8">#REF!</definedName>
    <definedName name="T26?L3" localSheetId="15">#REF!,#REF!</definedName>
    <definedName name="T26?L3">#REF!,#REF!</definedName>
    <definedName name="T26?L4" localSheetId="15">#REF!,#REF!</definedName>
    <definedName name="T26?L4">#REF!,#REF!</definedName>
    <definedName name="T26?L5" localSheetId="15">#REF!,#REF!</definedName>
    <definedName name="T26?L5">#REF!,#REF!</definedName>
    <definedName name="T26?L5.1" localSheetId="15">#REF!,#REF!</definedName>
    <definedName name="T26?L5.1">#REF!,#REF!</definedName>
    <definedName name="T26?L5.2" localSheetId="15">#REF!,#REF!</definedName>
    <definedName name="T26?L5.2">#REF!,#REF!</definedName>
    <definedName name="T26?L5.3" localSheetId="15">#REF!,#REF!</definedName>
    <definedName name="T26?L5.3">#REF!,#REF!</definedName>
    <definedName name="T26?L5.3.x" localSheetId="15">#REF!,#REF!</definedName>
    <definedName name="T26?L5.3.x">#REF!,#REF!</definedName>
    <definedName name="T26?L6" localSheetId="15">#REF!,#REF!</definedName>
    <definedName name="T26?L6">#REF!,#REF!</definedName>
    <definedName name="T26?L7" localSheetId="15">#REF!,#REF!</definedName>
    <definedName name="T26?L7">#REF!,#REF!</definedName>
    <definedName name="T26?L7.1" localSheetId="15">#REF!,#REF!</definedName>
    <definedName name="T26?L7.1">#REF!,#REF!</definedName>
    <definedName name="T26?L7.2" localSheetId="15">#REF!,#REF!</definedName>
    <definedName name="T26?L7.2">#REF!,#REF!</definedName>
    <definedName name="T26?L7.3" localSheetId="15">#REF!,#REF!</definedName>
    <definedName name="T26?L7.3">#REF!,#REF!</definedName>
    <definedName name="T26?L7.4" localSheetId="15">#REF!,#REF!</definedName>
    <definedName name="T26?L7.4">#REF!,#REF!</definedName>
    <definedName name="T26?L7.4.x" localSheetId="15">#REF!,#REF!</definedName>
    <definedName name="T26?L7.4.x">#REF!,#REF!</definedName>
    <definedName name="T26?L8" localSheetId="15">#REF!,#REF!</definedName>
    <definedName name="T26?L8">#REF!,#REF!</definedName>
    <definedName name="T26?Name" localSheetId="15">#REF!</definedName>
    <definedName name="T26?Name">#REF!</definedName>
    <definedName name="T26?unit?ПРЦ" localSheetId="15">#REF!</definedName>
    <definedName name="T26?unit?ПРЦ">#REF!</definedName>
    <definedName name="T26_Protection" localSheetId="15">#REF!,#REF!,управ.таблица!P1_T26_Protection,управ.таблица!P2_T26_Protection</definedName>
    <definedName name="T26_Protection">#REF!,#REF!,P1_T26_Protection,P2_T26_Protection</definedName>
    <definedName name="T27?axis?R?ВРАС" localSheetId="15">#REF!,#REF!</definedName>
    <definedName name="T27?axis?R?ВРАС">#REF!,#REF!</definedName>
    <definedName name="T27?axis?R?ВРАС?" localSheetId="15">#REF!,#REF!</definedName>
    <definedName name="T27?axis?R?ВРАС?">#REF!,#REF!</definedName>
    <definedName name="T27?axis?ПРД?БАЗ" localSheetId="15">#REF!,#REF!</definedName>
    <definedName name="T27?axis?ПРД?БАЗ">#REF!,#REF!</definedName>
    <definedName name="T27?axis?ПРД?ПРЕД" localSheetId="15">#REF!,#REF!</definedName>
    <definedName name="T27?axis?ПРД?ПРЕД">#REF!,#REF!</definedName>
    <definedName name="T27?axis?ПРД?РЕГ" localSheetId="15">#REF!</definedName>
    <definedName name="T27?axis?ПРД?РЕГ">#REF!</definedName>
    <definedName name="T27?axis?ПФ?ПЛАН" localSheetId="15">#REF!,#REF!,#REF!,#REF!</definedName>
    <definedName name="T27?axis?ПФ?ПЛАН">#REF!,#REF!,#REF!,#REF!</definedName>
    <definedName name="T27?axis?ПФ?ФАКТ" localSheetId="15">#REF!,#REF!,#REF!,#REF!</definedName>
    <definedName name="T27?axis?ПФ?ФАКТ">#REF!,#REF!,#REF!,#REF!</definedName>
    <definedName name="T27?Data" localSheetId="15">#REF!</definedName>
    <definedName name="T27?Data">#REF!</definedName>
    <definedName name="T27?item_ext?РОСТ" localSheetId="15">#REF!</definedName>
    <definedName name="T27?item_ext?РОСТ">#REF!</definedName>
    <definedName name="T27?Items" localSheetId="15">#REF!</definedName>
    <definedName name="T27?Items">#REF!</definedName>
    <definedName name="T27?L1" localSheetId="15">#REF!</definedName>
    <definedName name="T27?L1">#REF!</definedName>
    <definedName name="T27?L1.1" localSheetId="15">#REF!,#REF!</definedName>
    <definedName name="T27?L1.1">#REF!,#REF!</definedName>
    <definedName name="T27?L2" localSheetId="15">#REF!</definedName>
    <definedName name="T27?L2">#REF!</definedName>
    <definedName name="T27?L2.1" localSheetId="15">#REF!,#REF!</definedName>
    <definedName name="T27?L2.1">#REF!,#REF!</definedName>
    <definedName name="T27?L3" localSheetId="15">#REF!</definedName>
    <definedName name="T27?L3">#REF!</definedName>
    <definedName name="T27?L4" localSheetId="15">#REF!</definedName>
    <definedName name="T27?L4">#REF!</definedName>
    <definedName name="T27?L5" localSheetId="15">#REF!</definedName>
    <definedName name="T27?L5">#REF!</definedName>
    <definedName name="T27?L5.3" localSheetId="15">#REF!,#REF!</definedName>
    <definedName name="T27?L5.3">#REF!,#REF!</definedName>
    <definedName name="T27?L5.3.x" localSheetId="15">#REF!,#REF!</definedName>
    <definedName name="T27?L5.3.x">#REF!,#REF!</definedName>
    <definedName name="T27?L6" localSheetId="15">#REF!</definedName>
    <definedName name="T27?L6">#REF!</definedName>
    <definedName name="T27?L7" localSheetId="15">#REF!,#REF!</definedName>
    <definedName name="T27?L7">#REF!,#REF!</definedName>
    <definedName name="T27?L7.1" localSheetId="15">#REF!,#REF!</definedName>
    <definedName name="T27?L7.1">#REF!,#REF!</definedName>
    <definedName name="T27?L7.2" localSheetId="15">#REF!,#REF!</definedName>
    <definedName name="T27?L7.2">#REF!,#REF!</definedName>
    <definedName name="T27?L7.3" localSheetId="15">#REF!,#REF!</definedName>
    <definedName name="T27?L7.3">#REF!,#REF!</definedName>
    <definedName name="T27?L7.4" localSheetId="15">#REF!,#REF!</definedName>
    <definedName name="T27?L7.4">#REF!,#REF!</definedName>
    <definedName name="T27?L7.4.x" localSheetId="15">#REF!,#REF!</definedName>
    <definedName name="T27?L7.4.x">#REF!,#REF!</definedName>
    <definedName name="T27?L8" localSheetId="15">#REF!,#REF!</definedName>
    <definedName name="T27?L8">#REF!,#REF!</definedName>
    <definedName name="T27?Name" localSheetId="15">#REF!</definedName>
    <definedName name="T27?Name">#REF!</definedName>
    <definedName name="T27?Scope" localSheetId="15">#REF!</definedName>
    <definedName name="T27?Scope">#REF!</definedName>
    <definedName name="T27?Table" localSheetId="15">#REF!</definedName>
    <definedName name="T27?Table">#REF!</definedName>
    <definedName name="T27?Title" localSheetId="15">#REF!</definedName>
    <definedName name="T27?Title">#REF!</definedName>
    <definedName name="T27?unit?ПРЦ" localSheetId="15">#REF! ,#REF!</definedName>
    <definedName name="T27?unit?ПРЦ">#REF! ,#REF!</definedName>
    <definedName name="T27?unit?ТРУБ" localSheetId="15">#REF! ,#REF!</definedName>
    <definedName name="T27?unit?ТРУБ">#REF! ,#REF!</definedName>
    <definedName name="T27?НАП" localSheetId="15">#REF!</definedName>
    <definedName name="T27?НАП">#REF!</definedName>
    <definedName name="T27?ПОТ" localSheetId="15">#REF!</definedName>
    <definedName name="T27?ПОТ">#REF!</definedName>
    <definedName name="T27_Protect" localSheetId="15">#REF!,#REF!,#REF!</definedName>
    <definedName name="T27_Protect">#REF!,#REF!,#REF!</definedName>
    <definedName name="T27_Protection" localSheetId="15">#REF!,#REF!,управ.таблица!P1_T27_Protection,управ.таблица!P2_T27_Protection,управ.таблица!P3_T27_Protection</definedName>
    <definedName name="T27_Protection">#REF!,#REF!,P1_T27_Protection,P2_T27_Protection,P3_T27_Protection</definedName>
    <definedName name="T28.3?unit?РУБ.ГКАЛ" localSheetId="15">P1_T28.3?unit?РУБ.ГКАЛ,P2_T28.3?unit?РУБ.ГКАЛ</definedName>
    <definedName name="T28.3?unit?РУБ.ГКАЛ">P1_T28.3?unit?РУБ.ГКАЛ,P2_T28.3?unit?РУБ.ГКАЛ</definedName>
    <definedName name="T28?axis?R?ПЭ" localSheetId="15">управ.таблица!P2_T28?axis?R?ПЭ,управ.таблица!P3_T28?axis?R?ПЭ,управ.таблица!P4_T28?axis?R?ПЭ,управ.таблица!P5_T28?axis?R?ПЭ,управ.таблица!P6_T28?axis?R?ПЭ</definedName>
    <definedName name="T28?axis?R?ПЭ">P2_T28?axis?R?ПЭ,P3_T28?axis?R?ПЭ,P4_T28?axis?R?ПЭ,P5_T28?axis?R?ПЭ,P6_T28?axis?R?ПЭ</definedName>
    <definedName name="T28?axis?R?ПЭ?" localSheetId="15">управ.таблица!P2_T28?axis?R?ПЭ?,управ.таблица!P3_T28?axis?R?ПЭ?,управ.таблица!P4_T28?axis?R?ПЭ?,управ.таблица!P5_T28?axis?R?ПЭ?,управ.таблица!P6_T28?axis?R?ПЭ?</definedName>
    <definedName name="T28?axis?R?ПЭ?">P2_T28?axis?R?ПЭ?,P3_T28?axis?R?ПЭ?,P4_T28?axis?R?ПЭ?,P5_T28?axis?R?ПЭ?,P6_T28?axis?R?ПЭ?</definedName>
    <definedName name="T28?axis?ПРД?БАЗ" localSheetId="15">#REF!,#REF!</definedName>
    <definedName name="T28?axis?ПРД?БАЗ">#REF!,#REF!</definedName>
    <definedName name="T28?axis?ПРД?ПРЕД" localSheetId="15">#REF!,#REF!</definedName>
    <definedName name="T28?axis?ПРД?ПРЕД">#REF!,#REF!</definedName>
    <definedName name="T28?axis?ПРД?РЕГ" localSheetId="15">#REF!</definedName>
    <definedName name="T28?axis?ПРД?РЕГ">#REF!</definedName>
    <definedName name="T28?axis?ПФ?ПЛАН" localSheetId="15">#REF!,#REF!,#REF!,#REF!</definedName>
    <definedName name="T28?axis?ПФ?ПЛАН">#REF!,#REF!,#REF!,#REF!</definedName>
    <definedName name="T28?axis?ПФ?ФАКТ" localSheetId="15">#REF!,#REF!,#REF!,#REF!</definedName>
    <definedName name="T28?axis?ПФ?ФАКТ">#REF!,#REF!,#REF!,#REF!</definedName>
    <definedName name="T28?Data" localSheetId="15">#REF!,#REF!,#REF!,#REF!,#REF!,#REF!,управ.таблица!P1_T28?Data</definedName>
    <definedName name="T28?Data">#REF!,#REF!,#REF!,#REF!,#REF!,#REF!,P1_T28?Data</definedName>
    <definedName name="T28?item_ext?ВСЕГО" localSheetId="15">#REF!,#REF!</definedName>
    <definedName name="T28?item_ext?ВСЕГО">#REF!,#REF!</definedName>
    <definedName name="T28?item_ext?ТЭ" localSheetId="15">#REF!,#REF!</definedName>
    <definedName name="T28?item_ext?ТЭ">#REF!,#REF!</definedName>
    <definedName name="T28?item_ext?ЭЭ" localSheetId="15">#REF!,#REF!</definedName>
    <definedName name="T28?item_ext?ЭЭ">#REF!,#REF!</definedName>
    <definedName name="T28?L1.1.x" localSheetId="15">#REF!,#REF!</definedName>
    <definedName name="T28?L1.1.x">#REF!,#REF!</definedName>
    <definedName name="T28?L10.1.x" localSheetId="15">#REF!,#REF!</definedName>
    <definedName name="T28?L10.1.x">#REF!,#REF!</definedName>
    <definedName name="T28?L11.1.x" localSheetId="15">#REF!,#REF!</definedName>
    <definedName name="T28?L11.1.x">#REF!,#REF!</definedName>
    <definedName name="T28?L2.1.x" localSheetId="15">#REF!,#REF!</definedName>
    <definedName name="T28?L2.1.x">#REF!,#REF!</definedName>
    <definedName name="T28?L3.1.x" localSheetId="15">#REF!,#REF!</definedName>
    <definedName name="T28?L3.1.x">#REF!,#REF!</definedName>
    <definedName name="T28?L4.1.x" localSheetId="15">#REF!,#REF!</definedName>
    <definedName name="T28?L4.1.x">#REF!,#REF!</definedName>
    <definedName name="T28?L5.1.x" localSheetId="15">#REF!,#REF!</definedName>
    <definedName name="T28?L5.1.x">#REF!,#REF!</definedName>
    <definedName name="T28?L6.1.x" localSheetId="15">#REF!,#REF!</definedName>
    <definedName name="T28?L6.1.x">#REF!,#REF!</definedName>
    <definedName name="T28?L7.1.x" localSheetId="15">#REF!,#REF!</definedName>
    <definedName name="T28?L7.1.x">#REF!,#REF!</definedName>
    <definedName name="T28?L8.1.x" localSheetId="15">#REF!,#REF!</definedName>
    <definedName name="T28?L8.1.x">#REF!,#REF!</definedName>
    <definedName name="T28?L9.1.x" localSheetId="15">#REF!,#REF!</definedName>
    <definedName name="T28?L9.1.x">#REF!,#REF!</definedName>
    <definedName name="T28?Name" localSheetId="15">#REF!</definedName>
    <definedName name="T28?Name">#REF!</definedName>
    <definedName name="T28?unit?ГКАЛЧ" localSheetId="15">#REF!,#REF!</definedName>
    <definedName name="T28?unit?ГКАЛЧ">#REF!,#REF!</definedName>
    <definedName name="T28?unit?МКВТЧ" localSheetId="15">#REF!,#REF!</definedName>
    <definedName name="T28?unit?МКВТЧ">#REF!,#REF!</definedName>
    <definedName name="T28?unit?РУБ.ГКАЛ" localSheetId="15">#REF!,#REF!,#REF!,#REF!</definedName>
    <definedName name="T28?unit?РУБ.ГКАЛ">#REF!,#REF!,#REF!,#REF!</definedName>
    <definedName name="T28?unit?РУБ.ГКАЛЧ.МЕС" localSheetId="15">#REF!,#REF!</definedName>
    <definedName name="T28?unit?РУБ.ГКАЛЧ.МЕС">#REF!,#REF!</definedName>
    <definedName name="T28?unit?РУБ.ТКВТ.МЕС" localSheetId="15">#REF!,#REF!</definedName>
    <definedName name="T28?unit?РУБ.ТКВТ.МЕС">#REF!,#REF!</definedName>
    <definedName name="T28?unit?РУБ.ТКВТЧ" localSheetId="15">#REF!,#REF!,#REF!,#REF!</definedName>
    <definedName name="T28?unit?РУБ.ТКВТЧ">#REF!,#REF!,#REF!,#REF!</definedName>
    <definedName name="T28?unit?ТГКАЛ" localSheetId="15">#REF!,#REF!</definedName>
    <definedName name="T28?unit?ТГКАЛ">#REF!,#REF!</definedName>
    <definedName name="T28?unit?ТКВТ" localSheetId="15">#REF!,#REF!</definedName>
    <definedName name="T28?unit?ТКВТ">#REF!,#REF!</definedName>
    <definedName name="T28?unit?ТРУБ" localSheetId="15">#REF!,#REF!</definedName>
    <definedName name="T28?unit?ТРУБ">#REF!,#REF!</definedName>
    <definedName name="T28_Copy" localSheetId="15">#REF!</definedName>
    <definedName name="T28_Copy">#REF!</definedName>
    <definedName name="T28_Protection" localSheetId="15">управ.таблица!P9_T28_Protection,управ.таблица!P10_T28_Protection,управ.таблица!P11_T28_Protection,управ.таблица!P12_T28_Protection</definedName>
    <definedName name="T28_Protection">P9_T28_Protection,P10_T28_Protection,P11_T28_Protection,P12_T28_Protection</definedName>
    <definedName name="T29?axis?ПФ?ПЛАН" localSheetId="15">#REF!,#REF!</definedName>
    <definedName name="T29?axis?ПФ?ПЛАН">#REF!,#REF!</definedName>
    <definedName name="T29?axis?ПФ?ФАКТ" localSheetId="15">#REF!,#REF!</definedName>
    <definedName name="T29?axis?ПФ?ФАКТ">#REF!,#REF!</definedName>
    <definedName name="T29?Data" localSheetId="15">#REF! ,#REF!</definedName>
    <definedName name="T29?Data">#REF! ,#REF!</definedName>
    <definedName name="T29?item_ext?1СТ" localSheetId="15">P1_T29?item_ext?1СТ</definedName>
    <definedName name="T29?item_ext?1СТ">P1_T29?item_ext?1СТ</definedName>
    <definedName name="T29?item_ext?2СТ.М" localSheetId="15">P1_T29?item_ext?2СТ.М</definedName>
    <definedName name="T29?item_ext?2СТ.М">P1_T29?item_ext?2СТ.М</definedName>
    <definedName name="T29?item_ext?2СТ.Э" localSheetId="15">P1_T29?item_ext?2СТ.Э</definedName>
    <definedName name="T29?item_ext?2СТ.Э">P1_T29?item_ext?2СТ.Э</definedName>
    <definedName name="T29?L10" localSheetId="15">P1_T29?L10</definedName>
    <definedName name="T29?L10">P1_T29?L10</definedName>
    <definedName name="T29_Copy" localSheetId="15">#REF!</definedName>
    <definedName name="T29_Copy">#REF!</definedName>
    <definedName name="T3?axis?ПРД?БАЗ" localSheetId="15">#REF!,#REF!</definedName>
    <definedName name="T3?axis?ПРД?БАЗ">#REF!,#REF!</definedName>
    <definedName name="T3?axis?ПРД?ПРЕД" localSheetId="15">#REF!,#REF!</definedName>
    <definedName name="T3?axis?ПРД?ПРЕД">#REF!,#REF!</definedName>
    <definedName name="T3?axis?ПРД?РЕГ" localSheetId="15">#REF!</definedName>
    <definedName name="T3?axis?ПРД?РЕГ">#REF!</definedName>
    <definedName name="T3?axis?ПФ?ПЛАН" localSheetId="15">#REF!,#REF!,#REF!,#REF!</definedName>
    <definedName name="T3?axis?ПФ?ПЛАН">#REF!,#REF!,#REF!,#REF!</definedName>
    <definedName name="T3?axis?ПФ?ФАКТ" localSheetId="15">#REF!,#REF!,#REF!,#REF!</definedName>
    <definedName name="T3?axis?ПФ?ФАКТ">#REF!,#REF!,#REF!,#REF!</definedName>
    <definedName name="T3?Data" localSheetId="15">#REF!</definedName>
    <definedName name="T3?Data">#REF!</definedName>
    <definedName name="T3?item_ext?РОСТ" localSheetId="15">#REF!</definedName>
    <definedName name="T3?item_ext?РОСТ">#REF!</definedName>
    <definedName name="T3?L1" localSheetId="15">#REF!</definedName>
    <definedName name="T3?L1">#REF!</definedName>
    <definedName name="T3?L1.1" localSheetId="15">#REF!</definedName>
    <definedName name="T3?L1.1">#REF!</definedName>
    <definedName name="T3?L10" localSheetId="15">#REF!</definedName>
    <definedName name="T3?L10">#REF!</definedName>
    <definedName name="T3?L11" localSheetId="15">#REF!</definedName>
    <definedName name="T3?L11">#REF!</definedName>
    <definedName name="T3?L12" localSheetId="15">#REF!</definedName>
    <definedName name="T3?L12">#REF!</definedName>
    <definedName name="T3?L2" localSheetId="15">#REF!</definedName>
    <definedName name="T3?L2">#REF!</definedName>
    <definedName name="T3?L2.1" localSheetId="15">#REF!</definedName>
    <definedName name="T3?L2.1">#REF!</definedName>
    <definedName name="T3?L3" localSheetId="15">#REF!</definedName>
    <definedName name="T3?L3">#REF!</definedName>
    <definedName name="T3?L3.1" localSheetId="15">#REF!</definedName>
    <definedName name="T3?L3.1">#REF!</definedName>
    <definedName name="T3?L4" localSheetId="15">#REF!</definedName>
    <definedName name="T3?L4">#REF!</definedName>
    <definedName name="T3?L5" localSheetId="15">#REF!</definedName>
    <definedName name="T3?L5">#REF!</definedName>
    <definedName name="T3?L6" localSheetId="15">#REF!</definedName>
    <definedName name="T3?L6">#REF!</definedName>
    <definedName name="T3?L7" localSheetId="15">#REF!</definedName>
    <definedName name="T3?L7">#REF!</definedName>
    <definedName name="T3?L8" localSheetId="15">#REF!</definedName>
    <definedName name="T3?L8">#REF!</definedName>
    <definedName name="T3?L9" localSheetId="15">#REF!</definedName>
    <definedName name="T3?L9">#REF!</definedName>
    <definedName name="T3?Name" localSheetId="15">#REF!</definedName>
    <definedName name="T3?Name">#REF!</definedName>
    <definedName name="T3?Table" localSheetId="15">#REF!</definedName>
    <definedName name="T3?Table">#REF!</definedName>
    <definedName name="T3?Title" localSheetId="15">#REF!</definedName>
    <definedName name="T3?Title">#REF!</definedName>
    <definedName name="T3?unit?Г.КВТЧ" localSheetId="15">#REF!</definedName>
    <definedName name="T3?unit?Г.КВТЧ">#REF!</definedName>
    <definedName name="T3?unit?КГ.ГКАЛ" localSheetId="15">#REF!   ,#REF!</definedName>
    <definedName name="T3?unit?КГ.ГКАЛ">#REF!   ,#REF!</definedName>
    <definedName name="T3?unit?МКВТЧ" localSheetId="15">#REF!</definedName>
    <definedName name="T3?unit?МКВТЧ">#REF!</definedName>
    <definedName name="T3?unit?ПРЦ" localSheetId="15">#REF!   ,#REF!</definedName>
    <definedName name="T3?unit?ПРЦ">#REF!   ,#REF!</definedName>
    <definedName name="T3?unit?ТГКАЛ" localSheetId="15">#REF!   ,#REF!</definedName>
    <definedName name="T3?unit?ТГКАЛ">#REF!   ,#REF!</definedName>
    <definedName name="T3?unit?ТТУТ" localSheetId="15">#REF!   ,#REF!   ,#REF!</definedName>
    <definedName name="T3?unit?ТТУТ">#REF!   ,#REF!   ,#REF!</definedName>
    <definedName name="T4.1?axis?R?ВТОП" localSheetId="15">#REF! ,#REF! ,#REF!</definedName>
    <definedName name="T4.1?axis?R?ВТОП">#REF! ,#REF! ,#REF!</definedName>
    <definedName name="T4.1?axis?R?ВТОП?" localSheetId="15">#REF! ,#REF! ,#REF!</definedName>
    <definedName name="T4.1?axis?R?ВТОП?">#REF! ,#REF! ,#REF!</definedName>
    <definedName name="T4.1?axis?ПРД?БАЗ" localSheetId="15">#REF!</definedName>
    <definedName name="T4.1?axis?ПРД?БАЗ">#REF!</definedName>
    <definedName name="T4.1?axis?ПРД?ПРЕД" localSheetId="15">#REF!</definedName>
    <definedName name="T4.1?axis?ПРД?ПРЕД">#REF!</definedName>
    <definedName name="T4.1?axis?ПРД?ПРЕД2" localSheetId="15">#REF!</definedName>
    <definedName name="T4.1?axis?ПРД?ПРЕД2">#REF!</definedName>
    <definedName name="T4.1?axis?ПРД?РЕГ" localSheetId="15">#REF!</definedName>
    <definedName name="T4.1?axis?ПРД?РЕГ">#REF!</definedName>
    <definedName name="T4.1?Data" localSheetId="15">#REF! ,#REF! ,#REF!</definedName>
    <definedName name="T4.1?Data">#REF! ,#REF! ,#REF!</definedName>
    <definedName name="T4.1?item_ext?СРПРЕД3" localSheetId="15">#REF!</definedName>
    <definedName name="T4.1?item_ext?СРПРЕД3">#REF!</definedName>
    <definedName name="T4.1?L1" localSheetId="15">#REF!</definedName>
    <definedName name="T4.1?L1">#REF!</definedName>
    <definedName name="T4.1?L1.1" localSheetId="15">#REF!</definedName>
    <definedName name="T4.1?L1.1">#REF!</definedName>
    <definedName name="T4.1?L1.2" localSheetId="15">#REF!</definedName>
    <definedName name="T4.1?L1.2">#REF!</definedName>
    <definedName name="T4.1?L2" localSheetId="15">#REF!</definedName>
    <definedName name="T4.1?L2">#REF!</definedName>
    <definedName name="T4.1?L3.1" localSheetId="15">#REF!</definedName>
    <definedName name="T4.1?L3.1">#REF!</definedName>
    <definedName name="T4.1?Name" localSheetId="15">#REF!</definedName>
    <definedName name="T4.1?Name">#REF!</definedName>
    <definedName name="T4.1?Table" localSheetId="15">#REF!</definedName>
    <definedName name="T4.1?Table">#REF!</definedName>
    <definedName name="T4.1?Title" localSheetId="15">#REF!</definedName>
    <definedName name="T4.1?Title">#REF!</definedName>
    <definedName name="T4.1?unit?ПРЦ" localSheetId="15">#REF!</definedName>
    <definedName name="T4.1?unit?ПРЦ">#REF!</definedName>
    <definedName name="T4.1?unit?ТТУТ" localSheetId="15">#REF!</definedName>
    <definedName name="T4.1?unit?ТТУТ">#REF!</definedName>
    <definedName name="T4?axis?R?ВТОП" localSheetId="15">#REF!   ,#REF!   ,#REF!   ,#REF!   ,#REF!   ,#REF!   ,#REF!   ,#REF!   ,#REF!   ,#REF!   ,#REF!</definedName>
    <definedName name="T4?axis?R?ВТОП">#REF!   ,#REF!   ,#REF!   ,#REF!   ,#REF!   ,#REF!   ,#REF!   ,#REF!   ,#REF!   ,#REF!   ,#REF!</definedName>
    <definedName name="T4?axis?R?ВТОП?" localSheetId="15">#REF!   ,#REF!   ,#REF!   ,#REF!   ,#REF!   ,#REF!   ,#REF!   ,#REF!   ,#REF!   ,#REF!   ,#REF!</definedName>
    <definedName name="T4?axis?R?ВТОП?">#REF!   ,#REF!   ,#REF!   ,#REF!   ,#REF!   ,#REF!   ,#REF!   ,#REF!   ,#REF!   ,#REF!   ,#REF!</definedName>
    <definedName name="T4?axis?ПРД?БАЗ" localSheetId="15">#REF!,#REF!</definedName>
    <definedName name="T4?axis?ПРД?БАЗ">#REF!,#REF!</definedName>
    <definedName name="T4?axis?ПРД?ПРЕД" localSheetId="15">#REF!,#REF!</definedName>
    <definedName name="T4?axis?ПРД?ПРЕД">#REF!,#REF!</definedName>
    <definedName name="T4?axis?ПРД?РЕГ" localSheetId="15">#REF!</definedName>
    <definedName name="T4?axis?ПРД?РЕГ">#REF!</definedName>
    <definedName name="T4?axis?ПФ?ПЛАН" localSheetId="15">#REF!,#REF!,#REF!,#REF!</definedName>
    <definedName name="T4?axis?ПФ?ПЛАН">#REF!,#REF!,#REF!,#REF!</definedName>
    <definedName name="T4?axis?ПФ?ФАКТ" localSheetId="15">#REF!,#REF!,#REF!,#REF!</definedName>
    <definedName name="T4?axis?ПФ?ФАКТ">#REF!,#REF!,#REF!,#REF!</definedName>
    <definedName name="T4?Data" localSheetId="15">#REF! ,#REF! ,#REF! ,#REF! ,#REF! ,#REF! ,#REF! ,#REF! ,#REF! ,#REF! ,#REF! ,#REF! ,#REF!</definedName>
    <definedName name="T4?Data">#REF! ,#REF! ,#REF! ,#REF! ,#REF! ,#REF! ,#REF! ,#REF! ,#REF! ,#REF! ,#REF! ,#REF! ,#REF!</definedName>
    <definedName name="T4?item_ext?РОСТ" localSheetId="15">#REF!</definedName>
    <definedName name="T4?item_ext?РОСТ">#REF!</definedName>
    <definedName name="T4?L1" localSheetId="15">#REF!</definedName>
    <definedName name="T4?L1">#REF!</definedName>
    <definedName name="T4?L1.1" localSheetId="15">#REF!</definedName>
    <definedName name="T4?L1.1">#REF!</definedName>
    <definedName name="T4?L1.2" localSheetId="15">#REF!</definedName>
    <definedName name="T4?L1.2">#REF!</definedName>
    <definedName name="T4?L10" localSheetId="15">#REF!</definedName>
    <definedName name="T4?L10">#REF!</definedName>
    <definedName name="T4?L10.1" localSheetId="15">#REF!</definedName>
    <definedName name="T4?L10.1">#REF!</definedName>
    <definedName name="T4?L10.2" localSheetId="15">#REF!</definedName>
    <definedName name="T4?L10.2">#REF!</definedName>
    <definedName name="T4?L11.1" localSheetId="15">#REF!</definedName>
    <definedName name="T4?L11.1">#REF!</definedName>
    <definedName name="T4?L12" localSheetId="15">#REF!</definedName>
    <definedName name="T4?L12">#REF!</definedName>
    <definedName name="T4?L13" localSheetId="15">#REF!</definedName>
    <definedName name="T4?L13">#REF!</definedName>
    <definedName name="T4?L14" localSheetId="15">#REF!</definedName>
    <definedName name="T4?L14">#REF!</definedName>
    <definedName name="T4?L2" localSheetId="15">#REF!</definedName>
    <definedName name="T4?L2">#REF!</definedName>
    <definedName name="T4?L2.1" localSheetId="15">#REF!</definedName>
    <definedName name="T4?L2.1">#REF!</definedName>
    <definedName name="T4?L3.1" localSheetId="15">#REF!</definedName>
    <definedName name="T4?L3.1">#REF!</definedName>
    <definedName name="T4?L4.1" localSheetId="15">#REF!</definedName>
    <definedName name="T4?L4.1">#REF!</definedName>
    <definedName name="T4?L5.1" localSheetId="15">#REF!</definedName>
    <definedName name="T4?L5.1">#REF!</definedName>
    <definedName name="T4?L6" localSheetId="15">#REF!</definedName>
    <definedName name="T4?L6">#REF!</definedName>
    <definedName name="T4?L6.1" localSheetId="15">#REF!</definedName>
    <definedName name="T4?L6.1">#REF!</definedName>
    <definedName name="T4?L6.2" localSheetId="15">#REF!</definedName>
    <definedName name="T4?L6.2">#REF!</definedName>
    <definedName name="T4?L7.1" localSheetId="15">#REF!</definedName>
    <definedName name="T4?L7.1">#REF!</definedName>
    <definedName name="T4?L8" localSheetId="15">#REF!</definedName>
    <definedName name="T4?L8">#REF!</definedName>
    <definedName name="T4?L8.1" localSheetId="15">#REF!</definedName>
    <definedName name="T4?L8.1">#REF!</definedName>
    <definedName name="T4?L8.2" localSheetId="15">#REF!</definedName>
    <definedName name="T4?L8.2">#REF!</definedName>
    <definedName name="T4?L9" localSheetId="15">#REF!</definedName>
    <definedName name="T4?L9">#REF!</definedName>
    <definedName name="T4?L9.1" localSheetId="15">#REF!</definedName>
    <definedName name="T4?L9.1">#REF!</definedName>
    <definedName name="T4?L9.2" localSheetId="15">#REF!</definedName>
    <definedName name="T4?L9.2">#REF!</definedName>
    <definedName name="T4?Name" localSheetId="15">#REF!</definedName>
    <definedName name="T4?Name">#REF!</definedName>
    <definedName name="T4?Table" localSheetId="15">#REF!</definedName>
    <definedName name="T4?Table">#REF!</definedName>
    <definedName name="T4?Title" localSheetId="15">#REF!</definedName>
    <definedName name="T4?Title">#REF!</definedName>
    <definedName name="T4?unit?МКВТЧ" localSheetId="15">#REF!</definedName>
    <definedName name="T4?unit?МКВТЧ">#REF!</definedName>
    <definedName name="T4?unit?ММКБ" localSheetId="15">#REF!</definedName>
    <definedName name="T4?unit?ММКБ">#REF!</definedName>
    <definedName name="T4?unit?ПРЦ" localSheetId="15">#REF! ,#REF! ,#REF!</definedName>
    <definedName name="T4?unit?ПРЦ">#REF! ,#REF! ,#REF!</definedName>
    <definedName name="T4?unit?РУБ.МКБ" localSheetId="15">#REF! ,#REF! ,#REF!</definedName>
    <definedName name="T4?unit?РУБ.МКБ">#REF! ,#REF! ,#REF!</definedName>
    <definedName name="T4?unit?РУБ.ТКВТЧ" localSheetId="15">#REF!</definedName>
    <definedName name="T4?unit?РУБ.ТКВТЧ">#REF!</definedName>
    <definedName name="T4?unit?РУБ.ТНТ" localSheetId="15">#REF! ,#REF! ,#REF! ,#REF! ,#REF! ,#REF!</definedName>
    <definedName name="T4?unit?РУБ.ТНТ">#REF! ,#REF! ,#REF! ,#REF! ,#REF! ,#REF!</definedName>
    <definedName name="T4?unit?РУБ.ТУТ" localSheetId="15">#REF!</definedName>
    <definedName name="T4?unit?РУБ.ТУТ">#REF!</definedName>
    <definedName name="T4?unit?ТРУБ" localSheetId="15">#REF! ,#REF! ,#REF!</definedName>
    <definedName name="T4?unit?ТРУБ">#REF! ,#REF! ,#REF!</definedName>
    <definedName name="T4?unit?ТТНТ" localSheetId="15">#REF! ,#REF!</definedName>
    <definedName name="T4?unit?ТТНТ">#REF! ,#REF!</definedName>
    <definedName name="T4?unit?ТТУТ" localSheetId="15">#REF!</definedName>
    <definedName name="T4?unit?ТТУТ">#REF!</definedName>
    <definedName name="T4_Protect" localSheetId="15">#REF!,#REF!,управ.таблица!P1_T4_Protect,управ.таблица!P2_T4_Protect</definedName>
    <definedName name="T4_Protect">#REF!,#REF!,P1_T4_Protect,P2_T4_Protect</definedName>
    <definedName name="T5?axis?R?ОС" localSheetId="15">#REF! ,#REF! ,#REF! ,#REF! ,#REF! ,#REF!</definedName>
    <definedName name="T5?axis?R?ОС">#REF! ,#REF! ,#REF! ,#REF! ,#REF! ,#REF!</definedName>
    <definedName name="T5?axis?R?ОС?" localSheetId="15">#REF! ,#REF! ,#REF! ,#REF! ,#REF! ,#REF!</definedName>
    <definedName name="T5?axis?R?ОС?">#REF! ,#REF! ,#REF! ,#REF! ,#REF! ,#REF!</definedName>
    <definedName name="T5?axis?ПРД?БАЗ" localSheetId="15">#REF!,#REF!</definedName>
    <definedName name="T5?axis?ПРД?БАЗ">#REF!,#REF!</definedName>
    <definedName name="T5?axis?ПРД?ПРЕД" localSheetId="15">#REF!,#REF!</definedName>
    <definedName name="T5?axis?ПРД?ПРЕД">#REF!,#REF!</definedName>
    <definedName name="T5?axis?ПРД?РЕГ" localSheetId="15">#REF!</definedName>
    <definedName name="T5?axis?ПРД?РЕГ">#REF!</definedName>
    <definedName name="T5?axis?ПРД?РЕГ.КВ1" localSheetId="15">#REF!</definedName>
    <definedName name="T5?axis?ПРД?РЕГ.КВ1">#REF!</definedName>
    <definedName name="T5?axis?ПРД?РЕГ.КВ2" localSheetId="15">#REF!</definedName>
    <definedName name="T5?axis?ПРД?РЕГ.КВ2">#REF!</definedName>
    <definedName name="T5?axis?ПРД?РЕГ.КВ3" localSheetId="15">#REF!</definedName>
    <definedName name="T5?axis?ПРД?РЕГ.КВ3">#REF!</definedName>
    <definedName name="T5?axis?ПРД?РЕГ.КВ4" localSheetId="15">#REF!</definedName>
    <definedName name="T5?axis?ПРД?РЕГ.КВ4">#REF!</definedName>
    <definedName name="T5?Data" localSheetId="15">#REF! ,#REF! ,#REF! ,#REF! ,#REF! ,#REF!</definedName>
    <definedName name="T5?Data">#REF! ,#REF! ,#REF! ,#REF! ,#REF! ,#REF!</definedName>
    <definedName name="T5?item_ext?РОСТ" localSheetId="15">#REF!</definedName>
    <definedName name="T5?item_ext?РОСТ">#REF!</definedName>
    <definedName name="T5?L1" localSheetId="15">#REF!</definedName>
    <definedName name="T5?L1">#REF!</definedName>
    <definedName name="T5?L1.1" localSheetId="15">#REF!</definedName>
    <definedName name="T5?L1.1">#REF!</definedName>
    <definedName name="T5?L2" localSheetId="15">#REF!</definedName>
    <definedName name="T5?L2">#REF!</definedName>
    <definedName name="T5?L2.1" localSheetId="15">#REF!</definedName>
    <definedName name="T5?L2.1">#REF!</definedName>
    <definedName name="T5?L3" localSheetId="15">#REF!</definedName>
    <definedName name="T5?L3">#REF!</definedName>
    <definedName name="T5?L3.1" localSheetId="15">#REF!</definedName>
    <definedName name="T5?L3.1">#REF!</definedName>
    <definedName name="T5?L4" localSheetId="15">#REF!</definedName>
    <definedName name="T5?L4">#REF!</definedName>
    <definedName name="T5?L4.1" localSheetId="15">#REF!</definedName>
    <definedName name="T5?L4.1">#REF!</definedName>
    <definedName name="T5?L5.1" localSheetId="15">#REF!</definedName>
    <definedName name="T5?L5.1">#REF!</definedName>
    <definedName name="T5?L6" localSheetId="15">#REF!</definedName>
    <definedName name="T5?L6">#REF!</definedName>
    <definedName name="T5?L6.1" localSheetId="15">#REF!</definedName>
    <definedName name="T5?L6.1">#REF!</definedName>
    <definedName name="T5?Name" localSheetId="15">#REF!</definedName>
    <definedName name="T5?Name">#REF!</definedName>
    <definedName name="T5?Table" localSheetId="15">#REF!</definedName>
    <definedName name="T5?Table">#REF!</definedName>
    <definedName name="T5?Title" localSheetId="15">#REF!</definedName>
    <definedName name="T5?Title">#REF!</definedName>
    <definedName name="T5?unit?ПРЦ" localSheetId="15">#REF! ,#REF! ,#REF! ,#REF! ,#REF! ,#REF!</definedName>
    <definedName name="T5?unit?ПРЦ">#REF! ,#REF! ,#REF! ,#REF! ,#REF! ,#REF!</definedName>
    <definedName name="T5?unit?ТРУБ" localSheetId="15">#REF! ,#REF! ,#REF! ,#REF! ,#REF!</definedName>
    <definedName name="T5?unit?ТРУБ">#REF! ,#REF! ,#REF! ,#REF! ,#REF!</definedName>
    <definedName name="T6.1?axis?ПРД?БАЗ.КВ1" localSheetId="15">#REF!</definedName>
    <definedName name="T6.1?axis?ПРД?БАЗ.КВ1">#REF!</definedName>
    <definedName name="T6.1?axis?ПРД?БАЗ.КВ2" localSheetId="15">#REF!</definedName>
    <definedName name="T6.1?axis?ПРД?БАЗ.КВ2">#REF!</definedName>
    <definedName name="T6.1?axis?ПРД?БАЗ.КВ3" localSheetId="15">#REF!</definedName>
    <definedName name="T6.1?axis?ПРД?БАЗ.КВ3">#REF!</definedName>
    <definedName name="T6.1?axis?ПРД?БАЗ.КВ4" localSheetId="15">#REF!</definedName>
    <definedName name="T6.1?axis?ПРД?БАЗ.КВ4">#REF!</definedName>
    <definedName name="T6.1?axis?ПРД?РЕГ" localSheetId="15">#REF!</definedName>
    <definedName name="T6.1?axis?ПРД?РЕГ">#REF!</definedName>
    <definedName name="T6.1?axis?ПРД?РЕГ.КВ1" localSheetId="15">#REF!</definedName>
    <definedName name="T6.1?axis?ПРД?РЕГ.КВ1">#REF!</definedName>
    <definedName name="T6.1?axis?ПРД?РЕГ.КВ2" localSheetId="15">#REF!</definedName>
    <definedName name="T6.1?axis?ПРД?РЕГ.КВ2">#REF!</definedName>
    <definedName name="T6.1?axis?ПРД?РЕГ.КВ3" localSheetId="15">#REF!</definedName>
    <definedName name="T6.1?axis?ПРД?РЕГ.КВ3">#REF!</definedName>
    <definedName name="T6.1?axis?ПРД?РЕГ.КВ4" localSheetId="15">#REF!</definedName>
    <definedName name="T6.1?axis?ПРД?РЕГ.КВ4">#REF!</definedName>
    <definedName name="T6.1?Data" localSheetId="15">#REF!</definedName>
    <definedName name="T6.1?Data">#REF!</definedName>
    <definedName name="T6.1?L1" localSheetId="15">#REF!</definedName>
    <definedName name="T6.1?L1">#REF!</definedName>
    <definedName name="T6.1?L2" localSheetId="15">#REF!</definedName>
    <definedName name="T6.1?L2">#REF!</definedName>
    <definedName name="T6.1?Name" localSheetId="15">#REF!</definedName>
    <definedName name="T6.1?Name">#REF!</definedName>
    <definedName name="T6.1?Table" localSheetId="15">#REF!</definedName>
    <definedName name="T6.1?Table">#REF!</definedName>
    <definedName name="T6.1?Title" localSheetId="15">#REF!</definedName>
    <definedName name="T6.1?Title">#REF!</definedName>
    <definedName name="T6.1?unit?ПРЦ" localSheetId="15">#REF!</definedName>
    <definedName name="T6.1?unit?ПРЦ">#REF!</definedName>
    <definedName name="T6.1?unit?РУБ" localSheetId="15">#REF!</definedName>
    <definedName name="T6.1?unit?РУБ">#REF!</definedName>
    <definedName name="T6?axis?ПРД?БАЗ" localSheetId="15">#REF!,#REF!</definedName>
    <definedName name="T6?axis?ПРД?БАЗ">#REF!,#REF!</definedName>
    <definedName name="T6?axis?ПРД?ПРЕД" localSheetId="15">#REF!,#REF!</definedName>
    <definedName name="T6?axis?ПРД?ПРЕД">#REF!,#REF!</definedName>
    <definedName name="T6?axis?ПРД?РЕГ" localSheetId="15">#REF!</definedName>
    <definedName name="T6?axis?ПРД?РЕГ">#REF!</definedName>
    <definedName name="T6?axis?ПФ?ПЛАН" localSheetId="15">#REF!,#REF!,#REF!,#REF!</definedName>
    <definedName name="T6?axis?ПФ?ПЛАН">#REF!,#REF!,#REF!,#REF!</definedName>
    <definedName name="T6?axis?ПФ?ФАКТ" localSheetId="15">#REF!,#REF!,#REF!,#REF!</definedName>
    <definedName name="T6?axis?ПФ?ФАКТ">#REF!,#REF!,#REF!,#REF!</definedName>
    <definedName name="T6?Columns" localSheetId="15">#REF!</definedName>
    <definedName name="T6?Columns">#REF!</definedName>
    <definedName name="T6?Data" localSheetId="15">#REF! ,#REF! ,#REF! ,#REF! ,#REF! ,#REF! ,#REF! ,#REF! ,#REF!</definedName>
    <definedName name="T6?Data">#REF! ,#REF! ,#REF! ,#REF! ,#REF! ,#REF! ,#REF! ,#REF! ,#REF!</definedName>
    <definedName name="T6?FirstYear" localSheetId="15">#REF!</definedName>
    <definedName name="T6?FirstYear">#REF!</definedName>
    <definedName name="T6?item_ext?РОСТ" localSheetId="15">#REF!</definedName>
    <definedName name="T6?item_ext?РОСТ">#REF!</definedName>
    <definedName name="T6?L1.1" localSheetId="15">#REF!</definedName>
    <definedName name="T6?L1.1">#REF!</definedName>
    <definedName name="T6?L1.1.1" localSheetId="15">#REF!</definedName>
    <definedName name="T6?L1.1.1">#REF!</definedName>
    <definedName name="T6?L1.2" localSheetId="15">#REF!</definedName>
    <definedName name="T6?L1.2">#REF!</definedName>
    <definedName name="T6?L1.2.1" localSheetId="15">#REF!</definedName>
    <definedName name="T6?L1.2.1">#REF!</definedName>
    <definedName name="T6?L1.3" localSheetId="15">#REF!</definedName>
    <definedName name="T6?L1.3">#REF!</definedName>
    <definedName name="T6?L1.3.1" localSheetId="15">#REF!</definedName>
    <definedName name="T6?L1.3.1">#REF!</definedName>
    <definedName name="T6?L1.4" localSheetId="15">#REF!</definedName>
    <definedName name="T6?L1.4">#REF!</definedName>
    <definedName name="T6?L1.5" localSheetId="15">#REF!</definedName>
    <definedName name="T6?L1.5">#REF!</definedName>
    <definedName name="T6?L2.1" localSheetId="15">#REF!</definedName>
    <definedName name="T6?L2.1">#REF!</definedName>
    <definedName name="T6?L2.10" localSheetId="15">#REF!</definedName>
    <definedName name="T6?L2.10">#REF!</definedName>
    <definedName name="T6?L2.2" localSheetId="15">#REF!</definedName>
    <definedName name="T6?L2.2">#REF!</definedName>
    <definedName name="T6?L2.3" localSheetId="15">#REF!</definedName>
    <definedName name="T6?L2.3">#REF!</definedName>
    <definedName name="T6?L2.4" localSheetId="15">#REF!</definedName>
    <definedName name="T6?L2.4">#REF!</definedName>
    <definedName name="T6?L2.5.1" localSheetId="15">#REF!</definedName>
    <definedName name="T6?L2.5.1">#REF!</definedName>
    <definedName name="T6?L2.5.2" localSheetId="15">#REF!</definedName>
    <definedName name="T6?L2.5.2">#REF!</definedName>
    <definedName name="T6?L2.6.1" localSheetId="15">#REF!</definedName>
    <definedName name="T6?L2.6.1">#REF!</definedName>
    <definedName name="T6?L2.6.2" localSheetId="15">#REF!</definedName>
    <definedName name="T6?L2.6.2">#REF!</definedName>
    <definedName name="T6?L2.7.1" localSheetId="15">#REF!</definedName>
    <definedName name="T6?L2.7.1">#REF!</definedName>
    <definedName name="T6?L2.7.2" localSheetId="15">#REF!</definedName>
    <definedName name="T6?L2.7.2">#REF!</definedName>
    <definedName name="T6?L2.8.1" localSheetId="15">#REF!</definedName>
    <definedName name="T6?L2.8.1">#REF!</definedName>
    <definedName name="T6?L2.8.2" localSheetId="15">#REF!</definedName>
    <definedName name="T6?L2.8.2">#REF!</definedName>
    <definedName name="T6?L2.9.1" localSheetId="15">#REF!</definedName>
    <definedName name="T6?L2.9.1">#REF!</definedName>
    <definedName name="T6?L2.9.2" localSheetId="15">#REF!</definedName>
    <definedName name="T6?L2.9.2">#REF!</definedName>
    <definedName name="T6?L3.1" localSheetId="15">#REF!</definedName>
    <definedName name="T6?L3.1">#REF!</definedName>
    <definedName name="T6?L3.2" localSheetId="15">#REF!</definedName>
    <definedName name="T6?L3.2">#REF!</definedName>
    <definedName name="T6?L3.3" localSheetId="15">#REF!</definedName>
    <definedName name="T6?L3.3">#REF!</definedName>
    <definedName name="T6?L4.1" localSheetId="15">#REF!</definedName>
    <definedName name="T6?L4.1">#REF!</definedName>
    <definedName name="T6?L4.2" localSheetId="15">#REF!</definedName>
    <definedName name="T6?L4.2">#REF!</definedName>
    <definedName name="T6?L4.3" localSheetId="15">#REF!</definedName>
    <definedName name="T6?L4.3">#REF!</definedName>
    <definedName name="T6?L4.4" localSheetId="15">#REF!</definedName>
    <definedName name="T6?L4.4">#REF!</definedName>
    <definedName name="T6?L4.5" localSheetId="15">#REF!</definedName>
    <definedName name="T6?L4.5">#REF!</definedName>
    <definedName name="T6?L4.6" localSheetId="15">#REF!</definedName>
    <definedName name="T6?L4.6">#REF!</definedName>
    <definedName name="T6?L4.7" localSheetId="15">#REF!</definedName>
    <definedName name="T6?L4.7">#REF!</definedName>
    <definedName name="T6?Name" localSheetId="15">#REF!</definedName>
    <definedName name="T6?Name">#REF!</definedName>
    <definedName name="T6?Scope" localSheetId="15">#REF!</definedName>
    <definedName name="T6?Scope">#REF!</definedName>
    <definedName name="T6?Table" localSheetId="15">#REF!</definedName>
    <definedName name="T6?Table">#REF!</definedName>
    <definedName name="T6?Title" localSheetId="15">#REF!</definedName>
    <definedName name="T6?Title">#REF!</definedName>
    <definedName name="T6?unit?ПРЦ" localSheetId="15">#REF! ,#REF! ,#REF! ,#REF! ,#REF! ,#REF! ,#REF! ,#REF!</definedName>
    <definedName name="T6?unit?ПРЦ">#REF! ,#REF! ,#REF! ,#REF! ,#REF! ,#REF! ,#REF! ,#REF!</definedName>
    <definedName name="T6?unit?РУБ" localSheetId="15">#REF! ,#REF! ,#REF! ,#REF! ,#REF! ,#REF! ,#REF! ,#REF!</definedName>
    <definedName name="T6?unit?РУБ">#REF! ,#REF! ,#REF! ,#REF! ,#REF! ,#REF! ,#REF! ,#REF!</definedName>
    <definedName name="T6?unit?ТРУБ" localSheetId="15">#REF! ,#REF!</definedName>
    <definedName name="T6?unit?ТРУБ">#REF! ,#REF!</definedName>
    <definedName name="T6?unit?ЧЕЛ" localSheetId="15">#REF! ,#REF! ,#REF!</definedName>
    <definedName name="T6?unit?ЧЕЛ">#REF! ,#REF! ,#REF!</definedName>
    <definedName name="T6?НАП" localSheetId="15">#REF!</definedName>
    <definedName name="T6?НАП">#REF!</definedName>
    <definedName name="T6?ПОТ" localSheetId="15">#REF!</definedName>
    <definedName name="T6?ПОТ">#REF!</definedName>
    <definedName name="T6_Protect" localSheetId="15">#REF!,#REF!,#REF!,#REF!,#REF!,#REF!,управ.таблица!P1_T6_Protect</definedName>
    <definedName name="T6_Protect">#REF!,#REF!,#REF!,#REF!,#REF!,#REF!,P1_T6_Protect</definedName>
    <definedName name="T7?axis?ПРД?БАЗ" localSheetId="15">#REF!,#REF!</definedName>
    <definedName name="T7?axis?ПРД?БАЗ">#REF!,#REF!</definedName>
    <definedName name="T7?axis?ПРД?ПРЕД" localSheetId="15">#REF!,#REF!</definedName>
    <definedName name="T7?axis?ПРД?ПРЕД">#REF!,#REF!</definedName>
    <definedName name="T7?axis?ПФ?ПЛАН" localSheetId="15">#REF!,#REF!,#REF!,#REF!</definedName>
    <definedName name="T7?axis?ПФ?ПЛАН">#REF!,#REF!,#REF!,#REF!</definedName>
    <definedName name="T7?axis?ПФ?ФАКТ" localSheetId="15">#REF!,#REF!,#REF!,#REF!</definedName>
    <definedName name="T7?axis?ПФ?ФАКТ">#REF!,#REF!,#REF!,#REF!</definedName>
    <definedName name="T7?Data">#N/A</definedName>
    <definedName name="T7?L3" localSheetId="15">#REF!</definedName>
    <definedName name="T7?L3">#REF!</definedName>
    <definedName name="T7?L4" localSheetId="15">#REF!</definedName>
    <definedName name="T7?L4">#REF!</definedName>
    <definedName name="T8?axis?ПРД?БАЗ" localSheetId="15">#REF! ,#REF!</definedName>
    <definedName name="T8?axis?ПРД?БАЗ">#REF! ,#REF!</definedName>
    <definedName name="T8?axis?ПРД?ПРЕД" localSheetId="15">#REF! ,#REF!</definedName>
    <definedName name="T8?axis?ПРД?ПРЕД">#REF! ,#REF!</definedName>
    <definedName name="T8?axis?ПФ?ПЛАН" localSheetId="15">#REF! ,#REF! ,#REF! ,#REF!</definedName>
    <definedName name="T8?axis?ПФ?ПЛАН">#REF! ,#REF! ,#REF! ,#REF!</definedName>
    <definedName name="T8?axis?ПФ?ФАКТ" localSheetId="15">#REF! ,#REF! ,#REF! ,#REF!</definedName>
    <definedName name="T8?axis?ПФ?ФАКТ">#REF! ,#REF! ,#REF! ,#REF!</definedName>
    <definedName name="T8?Data" localSheetId="15">#REF!,#REF!,#REF!,#REF!,#REF!,#REF!,#REF!,#REF!,#REF!</definedName>
    <definedName name="T8?Data">#REF!,#REF!,#REF!,#REF!,#REF!,#REF!,#REF!,#REF!,#REF!</definedName>
    <definedName name="T8?item_ext?РОСТ" localSheetId="15">#REF!</definedName>
    <definedName name="T8?item_ext?РОСТ">#REF!</definedName>
    <definedName name="T8?Name" localSheetId="15">#REF!</definedName>
    <definedName name="T8?Name">#REF!</definedName>
    <definedName name="T8?unit?ПРЦ" localSheetId="15">#REF!</definedName>
    <definedName name="T8?unit?ПРЦ">#REF!</definedName>
    <definedName name="T8?unit?ТРУБ" localSheetId="15">#REF!,#REF!</definedName>
    <definedName name="T8?unit?ТРУБ">#REF!,#REF!</definedName>
    <definedName name="T9?axis?ПРД?БАЗ" localSheetId="15">#REF!,#REF!</definedName>
    <definedName name="T9?axis?ПРД?БАЗ">#REF!,#REF!</definedName>
    <definedName name="T9?axis?ПРД?ПРЕД" localSheetId="15">#REF!,#REF!</definedName>
    <definedName name="T9?axis?ПРД?ПРЕД">#REF!,#REF!</definedName>
    <definedName name="T9?axis?ПРД?РЕГ" localSheetId="15">#REF!</definedName>
    <definedName name="T9?axis?ПРД?РЕГ">#REF!</definedName>
    <definedName name="T9?axis?ПФ?ПЛАН" localSheetId="15">#REF!,#REF!,#REF!,#REF!</definedName>
    <definedName name="T9?axis?ПФ?ПЛАН">#REF!,#REF!,#REF!,#REF!</definedName>
    <definedName name="T9?axis?ПФ?ФАКТ" localSheetId="15">#REF!,#REF!,#REF!,#REF!</definedName>
    <definedName name="T9?axis?ПФ?ФАКТ">#REF!,#REF!,#REF!,#REF!</definedName>
    <definedName name="T9?Data" localSheetId="15">#REF! ,#REF! ,#REF!</definedName>
    <definedName name="T9?Data">#REF! ,#REF! ,#REF!</definedName>
    <definedName name="T9?item_ext?РОСТ" localSheetId="15">#REF!</definedName>
    <definedName name="T9?item_ext?РОСТ">#REF!</definedName>
    <definedName name="T9?L1" localSheetId="15">#REF!</definedName>
    <definedName name="T9?L1">#REF!</definedName>
    <definedName name="T9?L2.1" localSheetId="15">#REF!</definedName>
    <definedName name="T9?L2.1">#REF!</definedName>
    <definedName name="T9?L2.2" localSheetId="15">#REF!</definedName>
    <definedName name="T9?L2.2">#REF!</definedName>
    <definedName name="T9?L3.1" localSheetId="15">#REF!</definedName>
    <definedName name="T9?L3.1">#REF!</definedName>
    <definedName name="T9?L3.2" localSheetId="15">#REF!</definedName>
    <definedName name="T9?L3.2">#REF!</definedName>
    <definedName name="T9?L4.1" localSheetId="15">#REF!</definedName>
    <definedName name="T9?L4.1">#REF!</definedName>
    <definedName name="T9?L4.2" localSheetId="15">#REF!</definedName>
    <definedName name="T9?L4.2">#REF!</definedName>
    <definedName name="T9?L5" localSheetId="15">#REF!</definedName>
    <definedName name="T9?L5">#REF!</definedName>
    <definedName name="T9?Name" localSheetId="15">#REF!</definedName>
    <definedName name="T9?Name">#REF!</definedName>
    <definedName name="T9?Table" localSheetId="15">#REF!</definedName>
    <definedName name="T9?Table">#REF!</definedName>
    <definedName name="T9?Title" localSheetId="15">#REF!</definedName>
    <definedName name="T9?Title">#REF!</definedName>
    <definedName name="T9?unit?МВТЧ" localSheetId="15">#REF!</definedName>
    <definedName name="T9?unit?МВТЧ">#REF!</definedName>
    <definedName name="T9?unit?ПРЦ" localSheetId="15">#REF!</definedName>
    <definedName name="T9?unit?ПРЦ">#REF!</definedName>
    <definedName name="T9?unit?РУБ.МВТЧ" localSheetId="15">#REF! ,#REF!</definedName>
    <definedName name="T9?unit?РУБ.МВТЧ">#REF! ,#REF!</definedName>
    <definedName name="T9?unit?ТРУБ" localSheetId="15">#REF! ,#REF!</definedName>
    <definedName name="T9?unit?ТРУБ">#REF! ,#REF!</definedName>
    <definedName name="Table" localSheetId="15">#REF!</definedName>
    <definedName name="Table">#REF!</definedName>
    <definedName name="TARGET" localSheetId="15">#REF!</definedName>
    <definedName name="TARGET">#REF!</definedName>
    <definedName name="TEMP" localSheetId="15">#REF!,#REF!</definedName>
    <definedName name="TEMP">#REF!,#REF!</definedName>
    <definedName name="TES" localSheetId="15">#REF!</definedName>
    <definedName name="TES">#REF!</definedName>
    <definedName name="TES_DATA" localSheetId="15">#REF!</definedName>
    <definedName name="TES_DATA">#REF!</definedName>
    <definedName name="TES_LIST" localSheetId="15">#REF!</definedName>
    <definedName name="TES_LIST">#REF!</definedName>
    <definedName name="TP2.1?Columns" localSheetId="15">#REF!</definedName>
    <definedName name="TP2.1?Columns">#REF!</definedName>
    <definedName name="TP2.1?Scope" localSheetId="15">#REF!</definedName>
    <definedName name="TP2.1?Scope">#REF!</definedName>
    <definedName name="TP2.1_Protect" localSheetId="15">#REF!,#REF!,#REF!</definedName>
    <definedName name="TP2.1_Protect">#REF!,#REF!,#REF!</definedName>
    <definedName name="TP2.2?Columns" localSheetId="15">#REF!</definedName>
    <definedName name="TP2.2?Columns">#REF!</definedName>
    <definedName name="TP2.2?Scope" localSheetId="15">#REF!</definedName>
    <definedName name="TP2.2?Scope">#REF!</definedName>
    <definedName name="tso_name" localSheetId="15">#REF!</definedName>
    <definedName name="tso_name">#REF!</definedName>
    <definedName name="TTT" localSheetId="15">#REF!</definedName>
    <definedName name="TTT">#REF!</definedName>
    <definedName name="uka">#N/A</definedName>
    <definedName name="upr">#N/A</definedName>
    <definedName name="ůůů">#N/A</definedName>
    <definedName name="VDOC" localSheetId="15">#REF!</definedName>
    <definedName name="VDOC">#REF!</definedName>
    <definedName name="version" localSheetId="15">#REF!</definedName>
    <definedName name="version">#REF!</definedName>
    <definedName name="VV">#N/A</definedName>
    <definedName name="we">#N/A</definedName>
    <definedName name="wrn.Сравнение._.с._.отраслями." localSheetId="15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YEAR" localSheetId="15">#REF!</definedName>
    <definedName name="YEAR">#REF!</definedName>
    <definedName name="year_list" localSheetId="15">#REF!</definedName>
    <definedName name="year_list">#REF!</definedName>
    <definedName name="ZERO" localSheetId="15">#REF!</definedName>
    <definedName name="ZERO">#REF!</definedName>
    <definedName name="а1" localSheetId="15">#REF!</definedName>
    <definedName name="а1">#REF!</definedName>
    <definedName name="А77" localSheetId="15">#REF!</definedName>
    <definedName name="А77">#REF!</definedName>
    <definedName name="А8" localSheetId="15">#REF!</definedName>
    <definedName name="А8">#REF!</definedName>
    <definedName name="аа">#N/A</definedName>
    <definedName name="АААААААА">#N/A</definedName>
    <definedName name="ав">#N/A</definedName>
    <definedName name="авг" localSheetId="15">#REF!</definedName>
    <definedName name="авг">#REF!</definedName>
    <definedName name="авг2" localSheetId="15">#REF!</definedName>
    <definedName name="авг2">#REF!</definedName>
    <definedName name="ап">#N/A</definedName>
    <definedName name="апр" localSheetId="15">#REF!</definedName>
    <definedName name="апр">#REF!</definedName>
    <definedName name="апр2" localSheetId="15">#REF!</definedName>
    <definedName name="апр2">#REF!</definedName>
    <definedName name="АТП" localSheetId="15">#REF!</definedName>
    <definedName name="АТП">#REF!</definedName>
    <definedName name="аяыпамыпмипи">#N/A</definedName>
    <definedName name="б">#N/A</definedName>
    <definedName name="база" localSheetId="15">#REF!</definedName>
    <definedName name="база">#REF!</definedName>
    <definedName name="_xlnm.Database" localSheetId="15">#REF!</definedName>
    <definedName name="_xlnm.Database">#REF!</definedName>
    <definedName name="Базовые" localSheetId="15">#REF!</definedName>
    <definedName name="Базовые">#REF!</definedName>
    <definedName name="БазовыйПериод" localSheetId="15">#REF!</definedName>
    <definedName name="БазовыйПериод">#REF!</definedName>
    <definedName name="бб">#N/A</definedName>
    <definedName name="БС" localSheetId="15">#REF!</definedName>
    <definedName name="БС">#REF!</definedName>
    <definedName name="Бюджетные_электроэнергии" localSheetId="15">#REF!</definedName>
    <definedName name="Бюджетные_электроэнергии">#REF!</definedName>
    <definedName name="в">#N/A</definedName>
    <definedName name="в23ё">#N/A</definedName>
    <definedName name="вап">#N/A</definedName>
    <definedName name="Вар.их">#N/A</definedName>
    <definedName name="Вар.КАЛМЭ">#N/A</definedName>
    <definedName name="вв">#N/A</definedName>
    <definedName name="витт" localSheetId="15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15">#REF!</definedName>
    <definedName name="восемь">#REF!</definedName>
    <definedName name="вртт">#N/A</definedName>
    <definedName name="вс" localSheetId="15">#REF!</definedName>
    <definedName name="вс">#REF!</definedName>
    <definedName name="ВТОП" localSheetId="15">#REF!</definedName>
    <definedName name="ВТОП">#REF!</definedName>
    <definedName name="второй" localSheetId="15">#REF!</definedName>
    <definedName name="второй">#REF!</definedName>
    <definedName name="вуув" localSheetId="15" hidden="1">{#N/A,#N/A,TRUE,"Лист1";#N/A,#N/A,TRUE,"Лист2";#N/A,#N/A,TRUE,"Лист3"}</definedName>
    <definedName name="вуув" hidden="1">{#N/A,#N/A,TRUE,"Лист1";#N/A,#N/A,TRUE,"Лист2";#N/A,#N/A,TRUE,"Лист3"}</definedName>
    <definedName name="ггг">#N/A</definedName>
    <definedName name="гггр">#N/A</definedName>
    <definedName name="генерация">#N/A</definedName>
    <definedName name="гнлзщ">#N/A</definedName>
    <definedName name="готовность">#REF!</definedName>
    <definedName name="грприрцфв00ав98" localSheetId="15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5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5" hidden="1">{#N/A,#N/A,TRUE,"Лист1";#N/A,#N/A,TRUE,"Лист2";#N/A,#N/A,TRUE,"Лист3"}</definedName>
    <definedName name="гшгш" hidden="1">{#N/A,#N/A,TRUE,"Лист1";#N/A,#N/A,TRUE,"Лист2";#N/A,#N/A,TRUE,"Лист3"}</definedName>
    <definedName name="гэс3">#N/A</definedName>
    <definedName name="ддд">#N/A</definedName>
    <definedName name="дек" localSheetId="15">#REF!</definedName>
    <definedName name="дек">#REF!</definedName>
    <definedName name="дек2" localSheetId="15">#REF!</definedName>
    <definedName name="дек2">#REF!</definedName>
    <definedName name="дж">#N/A</definedName>
    <definedName name="ДиапазонЗащиты" localSheetId="15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 localSheetId="15">#REF!</definedName>
    <definedName name="доли1">#REF!</definedName>
    <definedName name="доопатмо">#N/A</definedName>
    <definedName name="Дополнение">#N/A</definedName>
    <definedName name="ДРУГОЕ" localSheetId="15">#REF!</definedName>
    <definedName name="ДРУГОЕ">#REF!</definedName>
    <definedName name="еще">#N/A</definedName>
    <definedName name="ж">#N/A</definedName>
    <definedName name="жд">#N/A</definedName>
    <definedName name="жж">#N/A</definedName>
    <definedName name="жжж">#N/A</definedName>
    <definedName name="жжжжж">#N/A</definedName>
    <definedName name="жэ">#N/A</definedName>
    <definedName name="з">#N/A</definedName>
    <definedName name="з4" localSheetId="15">#REF!</definedName>
    <definedName name="з4">#REF!</definedName>
    <definedName name="_xlnm.Print_Titles" localSheetId="2">'ВЛ и КЛ ТСО'!$7:$11</definedName>
    <definedName name="_xlnm.Print_Titles" localSheetId="1">'Подстанции ТСО'!$6:$9</definedName>
    <definedName name="_xlnm.Print_Titles" localSheetId="3">'Сводная информация'!$3:$5</definedName>
    <definedName name="зз">#N/A</definedName>
    <definedName name="ззз">#N/A</definedName>
    <definedName name="зззз">#N/A</definedName>
    <definedName name="ЗП1" localSheetId="15">#REF!</definedName>
    <definedName name="ЗП1">#REF!</definedName>
    <definedName name="ЗП2" localSheetId="15">#REF!</definedName>
    <definedName name="ЗП2">#REF!</definedName>
    <definedName name="ЗП3" localSheetId="15">#REF!</definedName>
    <definedName name="ЗП3">#REF!</definedName>
    <definedName name="ЗП4" localSheetId="15">#REF!</definedName>
    <definedName name="ЗП4">#REF!</definedName>
    <definedName name="и">#N/A</definedName>
    <definedName name="и_эсо_вн" localSheetId="15">#REF!</definedName>
    <definedName name="и_эсо_вн">#REF!</definedName>
    <definedName name="и_эсо_сн1" localSheetId="15">#REF!</definedName>
    <definedName name="и_эсо_сн1">#REF!</definedName>
    <definedName name="Извлечение_ИМ" localSheetId="15">#REF!</definedName>
    <definedName name="Извлечение_ИМ">#REF!</definedName>
    <definedName name="_xlnm.Extract" localSheetId="15">#REF!</definedName>
    <definedName name="_xlnm.Extract">#REF!</definedName>
    <definedName name="ии">#N/A</definedName>
    <definedName name="иии">#N/A</definedName>
    <definedName name="ииии">#N/A</definedName>
    <definedName name="ий">#N/A</definedName>
    <definedName name="имя_" localSheetId="15">#REF!</definedName>
    <definedName name="имя_">#REF!</definedName>
    <definedName name="Инвестиции">#N/A</definedName>
    <definedName name="инвестпрограмма">#N/A</definedName>
    <definedName name="индцкавг98" localSheetId="15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рина">#N/A</definedName>
    <definedName name="июл" localSheetId="15">#REF!</definedName>
    <definedName name="июл">#REF!</definedName>
    <definedName name="июл2" localSheetId="15">#REF!</definedName>
    <definedName name="июл2">#REF!</definedName>
    <definedName name="июн" localSheetId="15">#REF!</definedName>
    <definedName name="июн">#REF!</definedName>
    <definedName name="июн2" localSheetId="15">#REF!</definedName>
    <definedName name="июн2">#REF!</definedName>
    <definedName name="й">#N/A</definedName>
    <definedName name="йй">#N/A</definedName>
    <definedName name="й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3">#N/A</definedName>
    <definedName name="квартал">#N/A</definedName>
    <definedName name="кг">#N/A</definedName>
    <definedName name="ке">#N/A</definedName>
    <definedName name="кеппппппппппп" localSheetId="15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к" localSheetId="15">#REF!</definedName>
    <definedName name="ккк">#REF!</definedName>
    <definedName name="кокс" comment="кокс">#REF!</definedName>
    <definedName name="компенсация">#N/A</definedName>
    <definedName name="коэф1" localSheetId="15">#REF!</definedName>
    <definedName name="коэф1">#REF!</definedName>
    <definedName name="коэф2" localSheetId="15">#REF!</definedName>
    <definedName name="коэф2">#REF!</definedName>
    <definedName name="коэф3" localSheetId="15">#REF!</definedName>
    <definedName name="коэф3">#REF!</definedName>
    <definedName name="коэф4" localSheetId="15">#REF!</definedName>
    <definedName name="коэф4">#REF!</definedName>
    <definedName name="кп">#N/A</definedName>
    <definedName name="кпгэс">#N/A</definedName>
    <definedName name="кпнрг">#N/A</definedName>
    <definedName name="_xlnm.Criteria" localSheetId="15">#REF!</definedName>
    <definedName name="_xlnm.Criteria">#REF!</definedName>
    <definedName name="Критерии_ИМ" localSheetId="15">#REF!</definedName>
    <definedName name="Критерии_ИМ">#REF!</definedName>
    <definedName name="критерий" localSheetId="15">#REF!</definedName>
    <definedName name="критерий">#REF!</definedName>
    <definedName name="ктджщз">#N/A</definedName>
    <definedName name="ку">#N/A</definedName>
    <definedName name="лара">#N/A</definedName>
    <definedName name="лена">#N/A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лл">#N/A</definedName>
    <definedName name="ло">#N/A</definedName>
    <definedName name="лод">#N/A</definedName>
    <definedName name="лор">#N/A</definedName>
    <definedName name="лщжо" localSheetId="15" hidden="1">{#N/A,#N/A,TRUE,"Лист1";#N/A,#N/A,TRUE,"Лист2";#N/A,#N/A,TRUE,"Лист3"}</definedName>
    <definedName name="лщжо" hidden="1">{#N/A,#N/A,TRUE,"Лист1";#N/A,#N/A,TRUE,"Лист2";#N/A,#N/A,TRUE,"Лист3"}</definedName>
    <definedName name="май" localSheetId="15">#REF!</definedName>
    <definedName name="май">#REF!</definedName>
    <definedName name="май2" localSheetId="15">#REF!</definedName>
    <definedName name="май2">#REF!</definedName>
    <definedName name="мам">#N/A</definedName>
    <definedName name="мар" localSheetId="15">#REF!</definedName>
    <definedName name="мар">#REF!</definedName>
    <definedName name="мар2" localSheetId="15">#REF!</definedName>
    <definedName name="мар2">#REF!</definedName>
    <definedName name="ммм">#N/A</definedName>
    <definedName name="МР" localSheetId="15">#REF!</definedName>
    <definedName name="МР">#REF!</definedName>
    <definedName name="мым">#N/A</definedName>
    <definedName name="Н5" localSheetId="15">#REF!</definedName>
    <definedName name="Н5">#REF!</definedName>
    <definedName name="Нав_ПотрЭЭ" localSheetId="15">#REF!</definedName>
    <definedName name="Нав_ПотрЭЭ">#REF!</definedName>
    <definedName name="Нав_Финансы2" localSheetId="15">#REF!</definedName>
    <definedName name="Нав_Финансы2">#REF!</definedName>
    <definedName name="Население" localSheetId="15">#REF!</definedName>
    <definedName name="Население">#REF!</definedName>
    <definedName name="нгг">#N/A</definedName>
    <definedName name="ннн">#N/A</definedName>
    <definedName name="НННН">#N/A</definedName>
    <definedName name="ннннннннннн">#N/A</definedName>
    <definedName name="новый" localSheetId="15" hidden="1">#REF!,#REF!,#REF!,#REF!,#REF!,управ.таблица!P1_SCOPE_NotInd2,управ.таблица!P2_SCOPE_NotInd2,управ.таблица!P3_SCOPE_NotInd2</definedName>
    <definedName name="новый" hidden="1">#REF!,#REF!,#REF!,#REF!,#REF!,P1_SCOPE_NotInd2,P2_SCOPE_NotInd2,P3_SCOPE_NotInd2</definedName>
    <definedName name="ноя" localSheetId="15">#REF!</definedName>
    <definedName name="ноя">#REF!</definedName>
    <definedName name="ноя2" localSheetId="15">#REF!</definedName>
    <definedName name="ноя2">#REF!</definedName>
    <definedName name="НП" localSheetId="15">#REF!</definedName>
    <definedName name="НП">#REF!</definedName>
    <definedName name="НСРФ" localSheetId="15">#REF!</definedName>
    <definedName name="НСРФ">#REF!</definedName>
    <definedName name="НСРФ2" localSheetId="15">#REF!</definedName>
    <definedName name="НСРФ2">#REF!</definedName>
    <definedName name="ншш" localSheetId="15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2">'ВЛ и КЛ ТСО'!$A$1:$AO$82</definedName>
    <definedName name="_xlnm.Print_Area" localSheetId="13">'кор расчет уе ВЛ,КЛ'!$A$5:$J$60</definedName>
    <definedName name="_xlnm.Print_Area" localSheetId="14">'кор расчет уе ТП,КТП'!$A$5:$I$104</definedName>
    <definedName name="_xlnm.Print_Area" localSheetId="1">'Подстанции ТСО'!$A$1:$S$78</definedName>
    <definedName name="_xlnm.Print_Area" localSheetId="3">'Сводная информация'!$B$1:$V$639</definedName>
    <definedName name="_xlnm.Print_Area" localSheetId="15">управ.таблица!$A$1:$E$18</definedName>
    <definedName name="_xlnm.Print_Area">#REF!</definedName>
    <definedName name="окт" localSheetId="15">#REF!</definedName>
    <definedName name="окт">#REF!</definedName>
    <definedName name="окт2" localSheetId="15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5">#REF!</definedName>
    <definedName name="Операция">#REF!</definedName>
    <definedName name="ОптРынок" localSheetId="15">#REF!</definedName>
    <definedName name="ОптРынок">#REF!</definedName>
    <definedName name="ОРГ" localSheetId="15">#REF!</definedName>
    <definedName name="ОРГ">#REF!</definedName>
    <definedName name="ОРГАНИЗАЦИЯ" localSheetId="15">#REF!</definedName>
    <definedName name="ОРГАНИЗАЦИЯ">#REF!</definedName>
    <definedName name="оро">#N/A</definedName>
    <definedName name="отпуск">#N/A</definedName>
    <definedName name="п_авг" localSheetId="15">#REF!</definedName>
    <definedName name="п_авг">#REF!</definedName>
    <definedName name="п_апр" localSheetId="15">#REF!</definedName>
    <definedName name="п_апр">#REF!</definedName>
    <definedName name="п_дек" localSheetId="15">#REF!</definedName>
    <definedName name="п_дек">#REF!</definedName>
    <definedName name="п_июл" localSheetId="15">#REF!</definedName>
    <definedName name="п_июл">#REF!</definedName>
    <definedName name="п_июн" localSheetId="15">#REF!</definedName>
    <definedName name="п_июн">#REF!</definedName>
    <definedName name="п_май" localSheetId="15">#REF!</definedName>
    <definedName name="п_май">#REF!</definedName>
    <definedName name="п_мар" localSheetId="15">#REF!</definedName>
    <definedName name="п_мар">#REF!</definedName>
    <definedName name="п_ноя" localSheetId="15">#REF!</definedName>
    <definedName name="п_ноя">#REF!</definedName>
    <definedName name="п_окт" localSheetId="15">#REF!</definedName>
    <definedName name="п_окт">#REF!</definedName>
    <definedName name="п_сен" localSheetId="15">#REF!</definedName>
    <definedName name="п_сен">#REF!</definedName>
    <definedName name="п_фев" localSheetId="15">#REF!</definedName>
    <definedName name="п_фев">#REF!</definedName>
    <definedName name="п_янв" localSheetId="15">#REF!</definedName>
    <definedName name="п_янв">#REF!</definedName>
    <definedName name="первый" localSheetId="15">#REF!</definedName>
    <definedName name="первый">#REF!</definedName>
    <definedName name="ПериодРегулирования" localSheetId="15">#REF!</definedName>
    <definedName name="ПериодРегулирования">#REF!</definedName>
    <definedName name="Периоды_18_2" localSheetId="15">#REF!</definedName>
    <definedName name="Периоды_18_2">#REF!</definedName>
    <definedName name="план56">#N/A</definedName>
    <definedName name="ПМС">#N/A</definedName>
    <definedName name="ПМС1">#N/A</definedName>
    <definedName name="ПН" localSheetId="15">#REF!</definedName>
    <definedName name="ПН">#REF!</definedName>
    <definedName name="по_б_вн" localSheetId="15">#REF!</definedName>
    <definedName name="по_б_вн">#REF!</definedName>
    <definedName name="по_б_всего" localSheetId="15">#REF!</definedName>
    <definedName name="по_б_всего">#REF!</definedName>
    <definedName name="по_б_нн" localSheetId="15">#REF!</definedName>
    <definedName name="по_б_нн">#REF!</definedName>
    <definedName name="по_б_сн1" localSheetId="15">#REF!</definedName>
    <definedName name="по_б_сн1">#REF!</definedName>
    <definedName name="по_б_сн2" localSheetId="15">#REF!</definedName>
    <definedName name="по_б_сн2">#REF!</definedName>
    <definedName name="по_нас_всего" localSheetId="15">#REF!</definedName>
    <definedName name="по_нас_всего">#REF!</definedName>
    <definedName name="по_насел_сн2" localSheetId="15">#REF!</definedName>
    <definedName name="по_насел_сн2">#REF!</definedName>
    <definedName name="Подоперация" localSheetId="15">#REF!</definedName>
    <definedName name="Подоперация">#REF!</definedName>
    <definedName name="пол_нас_нн" localSheetId="15">#REF!</definedName>
    <definedName name="пол_нас_нн">#REF!</definedName>
    <definedName name="полбезпот" localSheetId="15">#REF!</definedName>
    <definedName name="полбезпот">#REF!</definedName>
    <definedName name="полпот" localSheetId="15">#REF!</definedName>
    <definedName name="полпот">#REF!</definedName>
    <definedName name="ПоследнийГод" localSheetId="15">#REF!</definedName>
    <definedName name="ПоследнийГод">#REF!</definedName>
    <definedName name="ПостНасел">#N/A</definedName>
    <definedName name="пп">#N/A</definedName>
    <definedName name="пппп">#N/A</definedName>
    <definedName name="ппппп">#N/A</definedName>
    <definedName name="ппппппппппп">#N/A</definedName>
    <definedName name="пр">#N/A</definedName>
    <definedName name="прибыль3" localSheetId="15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л1.2">#N/A</definedName>
    <definedName name="Прилож3">#N/A</definedName>
    <definedName name="Приложение8">#N/A</definedName>
    <definedName name="Приход_расход" localSheetId="15">#REF!</definedName>
    <definedName name="Приход_расход">#REF!</definedName>
    <definedName name="Проект" localSheetId="15">#REF!</definedName>
    <definedName name="Проект">#REF!</definedName>
    <definedName name="Прочие_электроэнергии" localSheetId="15">#REF!</definedName>
    <definedName name="Прочие_электроэнергии">#REF!</definedName>
    <definedName name="прош_год" localSheetId="15">#REF!</definedName>
    <definedName name="прош_год">#REF!</definedName>
    <definedName name="прпророл">#N/A</definedName>
    <definedName name="ПЭ" localSheetId="15">#REF!</definedName>
    <definedName name="ПЭ">#REF!</definedName>
    <definedName name="р">#N/A</definedName>
    <definedName name="РГК" localSheetId="15">#REF!</definedName>
    <definedName name="РГК">#REF!</definedName>
    <definedName name="рис1" localSheetId="15" hidden="1">{#N/A,#N/A,TRUE,"Лист1";#N/A,#N/A,TRUE,"Лист2";#N/A,#N/A,TRUE,"Лист3"}</definedName>
    <definedName name="рис1" hidden="1">{#N/A,#N/A,TRUE,"Лист1";#N/A,#N/A,TRUE,"Лист2";#N/A,#N/A,TRUE,"Лист3"}</definedName>
    <definedName name="ро">#N/A</definedName>
    <definedName name="ропор">#N/A</definedName>
    <definedName name="рр">#N/A</definedName>
    <definedName name="рсср">#N/A</definedName>
    <definedName name="с">#N/A</definedName>
    <definedName name="с1">#N/A</definedName>
    <definedName name="сваеррта">#N/A</definedName>
    <definedName name="свмпвппв">#N/A</definedName>
    <definedName name="себестоимость2">#N/A</definedName>
    <definedName name="семь" localSheetId="15">#REF!</definedName>
    <definedName name="семь">#REF!</definedName>
    <definedName name="сен" localSheetId="15">#REF!</definedName>
    <definedName name="сен">#REF!</definedName>
    <definedName name="сен2" localSheetId="15">#REF!</definedName>
    <definedName name="сен2">#REF!</definedName>
    <definedName name="ск">#N/A</definedName>
    <definedName name="Собст" localSheetId="15">#REF!</definedName>
    <definedName name="Собст">#REF!</definedName>
    <definedName name="Собств" localSheetId="15">#REF!</definedName>
    <definedName name="Собств">#REF!</definedName>
    <definedName name="сокращение">#N/A</definedName>
    <definedName name="сомп">#N/A</definedName>
    <definedName name="сомпас">#N/A</definedName>
    <definedName name="список" localSheetId="3">#REF!</definedName>
    <definedName name="список">#REF!</definedName>
    <definedName name="Список1">#REF!</definedName>
    <definedName name="сс">#N/A</definedName>
    <definedName name="ссс">#N/A</definedName>
    <definedName name="сссс">#N/A</definedName>
    <definedName name="ссы">#N/A</definedName>
    <definedName name="ссы2">#N/A</definedName>
    <definedName name="Статья" localSheetId="15">#REF!</definedName>
    <definedName name="Статья">#REF!</definedName>
    <definedName name="т">#N/A</definedName>
    <definedName name="т_аб_пл_1" localSheetId="15">#REF!</definedName>
    <definedName name="т_аб_пл_1">#REF!</definedName>
    <definedName name="т_сбыт_1" localSheetId="15">#REF!</definedName>
    <definedName name="т_сбыт_1">#REF!</definedName>
    <definedName name="т12п1_1" localSheetId="15">#REF!</definedName>
    <definedName name="т12п1_1">#REF!</definedName>
    <definedName name="т12п1_2" localSheetId="15">#REF!</definedName>
    <definedName name="т12п1_2">#REF!</definedName>
    <definedName name="т12п2_1" localSheetId="15">#REF!</definedName>
    <definedName name="т12п2_1">#REF!</definedName>
    <definedName name="т12п2_2" localSheetId="15">#REF!</definedName>
    <definedName name="т12п2_2">#REF!</definedName>
    <definedName name="т19.1п16" localSheetId="15">#REF!</definedName>
    <definedName name="т19.1п16">#REF!</definedName>
    <definedName name="т1п15" localSheetId="15">#REF!</definedName>
    <definedName name="т1п15">#REF!</definedName>
    <definedName name="т22п8" localSheetId="15">#REF!</definedName>
    <definedName name="т22п8">#REF!</definedName>
    <definedName name="т22п9" localSheetId="15">#REF!</definedName>
    <definedName name="т22п9">#REF!</definedName>
    <definedName name="т2п11" localSheetId="15">#REF!</definedName>
    <definedName name="т2п11">#REF!</definedName>
    <definedName name="т2п12" localSheetId="15">#REF!</definedName>
    <definedName name="т2п12">#REF!</definedName>
    <definedName name="т2п13" localSheetId="15">#REF!</definedName>
    <definedName name="т2п13">#REF!</definedName>
    <definedName name="т2п2" localSheetId="15">#REF!</definedName>
    <definedName name="т2п2">#REF!</definedName>
    <definedName name="т2п7" localSheetId="15">#REF!</definedName>
    <definedName name="т2п7">#REF!</definedName>
    <definedName name="т3итого" localSheetId="15">#REF!</definedName>
    <definedName name="т3итого">#REF!</definedName>
    <definedName name="т3п3" localSheetId="15">#REF!</definedName>
    <definedName name="т3п3">#REF!</definedName>
    <definedName name="т6п5_1" localSheetId="15">#REF!</definedName>
    <definedName name="т6п5_1">#REF!</definedName>
    <definedName name="т6п5_2" localSheetId="15">#REF!</definedName>
    <definedName name="т6п5_2">#REF!</definedName>
    <definedName name="т7п4_1" localSheetId="15">#REF!</definedName>
    <definedName name="т7п4_1">#REF!</definedName>
    <definedName name="т7п4_2" localSheetId="15">#REF!</definedName>
    <definedName name="т7п4_2">#REF!</definedName>
    <definedName name="т7п5_1" localSheetId="15">#REF!</definedName>
    <definedName name="т7п5_1">#REF!</definedName>
    <definedName name="т7п5_2" localSheetId="15">#REF!</definedName>
    <definedName name="т7п5_2">#REF!</definedName>
    <definedName name="т7п6_1" localSheetId="15">#REF!</definedName>
    <definedName name="т7п6_1">#REF!</definedName>
    <definedName name="т7п6_2" localSheetId="15">#REF!</definedName>
    <definedName name="т7п6_2">#REF!</definedName>
    <definedName name="таня">#N/A</definedName>
    <definedName name="тар">#N/A</definedName>
    <definedName name="ТАР2">#N/A</definedName>
    <definedName name="тариф">#N/A</definedName>
    <definedName name="Тариф3">#N/A</definedName>
    <definedName name="текмес" localSheetId="15">#REF!</definedName>
    <definedName name="текмес">#REF!</definedName>
    <definedName name="текмес2" localSheetId="15">#REF!</definedName>
    <definedName name="текмес2">#REF!</definedName>
    <definedName name="тепло">#N/A</definedName>
    <definedName name="тп" localSheetId="15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5">#REF!</definedName>
    <definedName name="третий">#REF!</definedName>
    <definedName name="ть">#N/A</definedName>
    <definedName name="ТЭП2" localSheetId="15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 localSheetId="15">#REF!</definedName>
    <definedName name="Тэс">#REF!</definedName>
    <definedName name="ТЭЦ">#N/A</definedName>
    <definedName name="у">#N/A</definedName>
    <definedName name="у1">#N/A</definedName>
    <definedName name="УГОЛЬ" localSheetId="15">#REF!</definedName>
    <definedName name="УГОЛЬ">#REF!</definedName>
    <definedName name="ук">#N/A</definedName>
    <definedName name="укеееукеееееееееееееее" localSheetId="15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5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#N/A</definedName>
    <definedName name="уууу">#N/A</definedName>
    <definedName name="УФ">#N/A</definedName>
    <definedName name="уыукпе">#N/A</definedName>
    <definedName name="ф2" localSheetId="15">#REF!</definedName>
    <definedName name="ф2">#REF!</definedName>
    <definedName name="Ф2.2проба" localSheetId="15">P1_T2.1?Protection</definedName>
    <definedName name="Ф2.2проба">P1_T2.1?Protection</definedName>
    <definedName name="фам">#N/A</definedName>
    <definedName name="фев" localSheetId="15">#REF!</definedName>
    <definedName name="фев">#REF!</definedName>
    <definedName name="фев2" localSheetId="15">#REF!</definedName>
    <definedName name="фев2">#REF!</definedName>
    <definedName name="Филиал" localSheetId="15">#REF!</definedName>
    <definedName name="Филиал">#REF!</definedName>
    <definedName name="фо" localSheetId="15">#REF!</definedName>
    <definedName name="фо">#REF!</definedName>
    <definedName name="форма">#N/A</definedName>
    <definedName name="фыаспит">#N/A</definedName>
    <definedName name="х">#N/A</definedName>
    <definedName name="хх">#N/A</definedName>
    <definedName name="ц">#N/A</definedName>
    <definedName name="ц.">#N/A</definedName>
    <definedName name="ц1">#N/A</definedName>
    <definedName name="цу">#N/A</definedName>
    <definedName name="цуа">#N/A</definedName>
    <definedName name="черновик">#N/A</definedName>
    <definedName name="четвертый" localSheetId="15">#REF!</definedName>
    <definedName name="четвертый">#REF!</definedName>
    <definedName name="шир_дан" localSheetId="15">#REF!</definedName>
    <definedName name="шир_дан">#REF!</definedName>
    <definedName name="шир_отч" localSheetId="15">#REF!</definedName>
    <definedName name="шир_отч">#REF!</definedName>
    <definedName name="шир_прош" localSheetId="15">#REF!</definedName>
    <definedName name="шир_прош">#REF!</definedName>
    <definedName name="шир_тек" localSheetId="15">#REF!</definedName>
    <definedName name="шир_тек">#REF!</definedName>
    <definedName name="шш">#N/A</definedName>
    <definedName name="шшшшшо">#N/A</definedName>
    <definedName name="щ">#N/A</definedName>
    <definedName name="ъ">#N/A</definedName>
    <definedName name="ыаппр">#N/A</definedName>
    <definedName name="ыапр" localSheetId="15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5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5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5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5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э">#N/A</definedName>
    <definedName name="ээ">#N/A</definedName>
    <definedName name="эээ">#N/A</definedName>
    <definedName name="ю">#N/A</definedName>
    <definedName name="ююююююю">#N/A</definedName>
    <definedName name="я">#N/A</definedName>
    <definedName name="янв" localSheetId="15">#REF!</definedName>
    <definedName name="янв">#REF!</definedName>
    <definedName name="янв2" localSheetId="15">#REF!</definedName>
    <definedName name="янв2">#REF!</definedName>
    <definedName name="яя">#N/A</definedName>
    <definedName name="яяя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25" i="18" l="1"/>
  <c r="AC94" i="18"/>
  <c r="AC92" i="18"/>
  <c r="AC125" i="18" s="1"/>
  <c r="F119" i="24"/>
  <c r="F118" i="24"/>
  <c r="F117" i="24"/>
  <c r="F116" i="24"/>
  <c r="F115" i="24"/>
  <c r="F114" i="24"/>
  <c r="F113" i="24"/>
  <c r="F112" i="24"/>
  <c r="F111" i="24"/>
  <c r="F110" i="24"/>
  <c r="F109" i="24"/>
  <c r="F108" i="24"/>
  <c r="F107" i="24"/>
  <c r="F106" i="24"/>
  <c r="F105" i="24"/>
  <c r="F104" i="24"/>
  <c r="F103" i="24"/>
  <c r="F102" i="24"/>
  <c r="F101" i="24"/>
  <c r="F100" i="24"/>
  <c r="F99" i="24"/>
  <c r="F98" i="24"/>
  <c r="F97" i="24"/>
  <c r="F96" i="24"/>
  <c r="F95" i="24"/>
  <c r="F94" i="24"/>
  <c r="F93" i="24"/>
  <c r="F92" i="24"/>
  <c r="F91" i="24"/>
  <c r="F90" i="24"/>
  <c r="F89" i="24"/>
  <c r="F88" i="24"/>
  <c r="F87" i="24"/>
  <c r="F86" i="24"/>
  <c r="F85" i="24"/>
  <c r="F84" i="24"/>
  <c r="F83" i="24"/>
  <c r="F82" i="24"/>
  <c r="F81" i="24"/>
  <c r="F80" i="24"/>
  <c r="F79" i="24"/>
  <c r="F78" i="24"/>
  <c r="F77" i="24"/>
  <c r="F76" i="24"/>
  <c r="F75" i="24"/>
  <c r="F74" i="24"/>
  <c r="F73" i="24"/>
  <c r="F72" i="24"/>
  <c r="F71" i="24"/>
  <c r="F70" i="24"/>
  <c r="F69" i="24"/>
  <c r="F68" i="24"/>
  <c r="F67" i="24"/>
  <c r="F66" i="24"/>
  <c r="F65" i="24"/>
  <c r="F64" i="24"/>
  <c r="F63" i="24"/>
  <c r="F62" i="24"/>
  <c r="F61" i="24"/>
  <c r="F60" i="24"/>
  <c r="F59" i="24"/>
  <c r="F58" i="24"/>
  <c r="F57" i="24"/>
  <c r="F56" i="24"/>
  <c r="F55" i="24"/>
  <c r="F54" i="24"/>
  <c r="F53" i="24"/>
  <c r="F52" i="24"/>
  <c r="F51" i="24"/>
  <c r="F50" i="24"/>
  <c r="F49" i="24"/>
  <c r="F48" i="24"/>
  <c r="F47" i="24"/>
  <c r="F46" i="24"/>
  <c r="F45" i="24"/>
  <c r="F44" i="24"/>
  <c r="F43" i="24"/>
  <c r="F42" i="24"/>
  <c r="F41" i="24"/>
  <c r="F40" i="24"/>
  <c r="F39" i="24"/>
  <c r="F38" i="24"/>
  <c r="F37" i="24"/>
  <c r="F36" i="24"/>
  <c r="F35" i="24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  <c r="E33" i="24"/>
  <c r="D33" i="24"/>
  <c r="C33" i="24"/>
  <c r="E117" i="24"/>
  <c r="E116" i="24"/>
  <c r="E115" i="24"/>
  <c r="E114" i="24"/>
  <c r="E112" i="24"/>
  <c r="E111" i="24"/>
  <c r="E110" i="24"/>
  <c r="E109" i="24"/>
  <c r="E107" i="24"/>
  <c r="E106" i="24"/>
  <c r="E105" i="24"/>
  <c r="E104" i="24"/>
  <c r="E103" i="24"/>
  <c r="E102" i="24"/>
  <c r="E99" i="24"/>
  <c r="E98" i="24"/>
  <c r="E97" i="24"/>
  <c r="E96" i="24"/>
  <c r="E95" i="24"/>
  <c r="E94" i="24"/>
  <c r="E90" i="24"/>
  <c r="E89" i="24"/>
  <c r="E86" i="24"/>
  <c r="E85" i="24"/>
  <c r="E84" i="24"/>
  <c r="E83" i="24"/>
  <c r="E82" i="24"/>
  <c r="E80" i="24"/>
  <c r="E79" i="24"/>
  <c r="E78" i="24"/>
  <c r="E77" i="24"/>
  <c r="E76" i="24"/>
  <c r="E75" i="24"/>
  <c r="E74" i="24"/>
  <c r="E72" i="24"/>
  <c r="E71" i="24"/>
  <c r="E70" i="24"/>
  <c r="E69" i="24"/>
  <c r="E68" i="24"/>
  <c r="E67" i="24"/>
  <c r="E66" i="24"/>
  <c r="E65" i="24"/>
  <c r="E64" i="24"/>
  <c r="E63" i="24"/>
  <c r="E62" i="24"/>
  <c r="E61" i="24"/>
  <c r="E60" i="24"/>
  <c r="E57" i="24"/>
  <c r="E56" i="24"/>
  <c r="E55" i="24"/>
  <c r="E54" i="24"/>
  <c r="E53" i="24"/>
  <c r="E52" i="24"/>
  <c r="E51" i="24"/>
  <c r="E50" i="24"/>
  <c r="E49" i="24"/>
  <c r="E48" i="24"/>
  <c r="E47" i="24"/>
  <c r="E46" i="24"/>
  <c r="E45" i="24"/>
  <c r="E44" i="24"/>
  <c r="E43" i="24"/>
  <c r="E42" i="24"/>
  <c r="E41" i="24"/>
  <c r="E40" i="24"/>
  <c r="E39" i="24"/>
  <c r="E38" i="24"/>
  <c r="E34" i="24"/>
  <c r="E32" i="24"/>
  <c r="E31" i="24"/>
  <c r="E30" i="24"/>
  <c r="E29" i="24"/>
  <c r="E28" i="24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E6" i="24"/>
  <c r="D119" i="24"/>
  <c r="D118" i="24"/>
  <c r="D117" i="24"/>
  <c r="D116" i="24"/>
  <c r="D115" i="24"/>
  <c r="D114" i="24"/>
  <c r="D113" i="24"/>
  <c r="D112" i="24"/>
  <c r="D111" i="24"/>
  <c r="D110" i="24"/>
  <c r="D109" i="24"/>
  <c r="D108" i="24"/>
  <c r="D107" i="24"/>
  <c r="D106" i="24"/>
  <c r="D105" i="24"/>
  <c r="D104" i="24"/>
  <c r="D103" i="24"/>
  <c r="D102" i="24"/>
  <c r="D101" i="24"/>
  <c r="D100" i="24"/>
  <c r="D99" i="24"/>
  <c r="D98" i="24"/>
  <c r="D97" i="24"/>
  <c r="D96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  <c r="D7" i="24"/>
  <c r="D6" i="24"/>
  <c r="K13" i="24"/>
  <c r="K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34" i="24"/>
  <c r="K35" i="24"/>
  <c r="K36" i="24"/>
  <c r="K37" i="24"/>
  <c r="K38" i="24"/>
  <c r="K39" i="24"/>
  <c r="K40" i="24"/>
  <c r="K41" i="24"/>
  <c r="K42" i="24"/>
  <c r="K43" i="24"/>
  <c r="K44" i="24"/>
  <c r="K45" i="24"/>
  <c r="K46" i="24"/>
  <c r="K47" i="24"/>
  <c r="K48" i="24"/>
  <c r="K49" i="24"/>
  <c r="K50" i="24"/>
  <c r="K51" i="24"/>
  <c r="K52" i="24"/>
  <c r="K53" i="24"/>
  <c r="K54" i="24"/>
  <c r="K55" i="24"/>
  <c r="K56" i="24"/>
  <c r="K57" i="24"/>
  <c r="K58" i="24"/>
  <c r="K59" i="24"/>
  <c r="K60" i="24"/>
  <c r="K61" i="24"/>
  <c r="K62" i="24"/>
  <c r="K63" i="24"/>
  <c r="K64" i="24"/>
  <c r="K65" i="24"/>
  <c r="K66" i="24"/>
  <c r="K67" i="24"/>
  <c r="K68" i="24"/>
  <c r="K69" i="24"/>
  <c r="K70" i="24"/>
  <c r="K71" i="24"/>
  <c r="K72" i="24"/>
  <c r="K73" i="24"/>
  <c r="K74" i="24"/>
  <c r="K75" i="24"/>
  <c r="K76" i="24"/>
  <c r="K77" i="24"/>
  <c r="K78" i="24"/>
  <c r="K79" i="24"/>
  <c r="K80" i="24"/>
  <c r="K81" i="24"/>
  <c r="K82" i="24"/>
  <c r="K83" i="24"/>
  <c r="K84" i="24"/>
  <c r="K85" i="24"/>
  <c r="K86" i="24"/>
  <c r="K87" i="24"/>
  <c r="K88" i="24"/>
  <c r="K89" i="24"/>
  <c r="K90" i="24"/>
  <c r="K91" i="24"/>
  <c r="K92" i="24"/>
  <c r="K93" i="24"/>
  <c r="K94" i="24"/>
  <c r="K95" i="24"/>
  <c r="K96" i="24"/>
  <c r="K97" i="24"/>
  <c r="K98" i="24"/>
  <c r="K99" i="24"/>
  <c r="K100" i="24"/>
  <c r="K101" i="24"/>
  <c r="K102" i="24"/>
  <c r="K103" i="24"/>
  <c r="K104" i="24"/>
  <c r="K105" i="24"/>
  <c r="K106" i="24"/>
  <c r="K107" i="24"/>
  <c r="K108" i="24"/>
  <c r="K109" i="24"/>
  <c r="K110" i="24"/>
  <c r="K111" i="24"/>
  <c r="K112" i="24"/>
  <c r="K113" i="24"/>
  <c r="K114" i="24"/>
  <c r="K115" i="24"/>
  <c r="K116" i="24"/>
  <c r="K117" i="24"/>
  <c r="K118" i="24"/>
  <c r="K119" i="24"/>
  <c r="K7" i="24"/>
  <c r="K8" i="24"/>
  <c r="K9" i="24"/>
  <c r="K10" i="24"/>
  <c r="K11" i="24"/>
  <c r="K12" i="24"/>
  <c r="K6" i="24"/>
  <c r="K122" i="24" s="1"/>
  <c r="C119" i="24"/>
  <c r="C118" i="24"/>
  <c r="C117" i="24"/>
  <c r="C116" i="24"/>
  <c r="C115" i="24"/>
  <c r="C114" i="24"/>
  <c r="C113" i="24"/>
  <c r="C112" i="24"/>
  <c r="C111" i="24"/>
  <c r="C110" i="24"/>
  <c r="C109" i="24"/>
  <c r="C107" i="24"/>
  <c r="C106" i="24"/>
  <c r="C108" i="24"/>
  <c r="C105" i="24"/>
  <c r="C104" i="24"/>
  <c r="C103" i="24"/>
  <c r="C102" i="24"/>
  <c r="C101" i="24"/>
  <c r="C100" i="24"/>
  <c r="C99" i="24"/>
  <c r="C98" i="24"/>
  <c r="C97" i="24"/>
  <c r="C96" i="24"/>
  <c r="C95" i="24"/>
  <c r="C94" i="24"/>
  <c r="C93" i="24"/>
  <c r="C92" i="24"/>
  <c r="C91" i="24"/>
  <c r="C90" i="24"/>
  <c r="C89" i="24"/>
  <c r="C88" i="24"/>
  <c r="C87" i="24"/>
  <c r="C86" i="24"/>
  <c r="C85" i="24"/>
  <c r="C84" i="24"/>
  <c r="C83" i="24"/>
  <c r="C82" i="24"/>
  <c r="C81" i="24"/>
  <c r="C80" i="24"/>
  <c r="C79" i="24"/>
  <c r="C78" i="24"/>
  <c r="C77" i="24"/>
  <c r="C76" i="24"/>
  <c r="C75" i="24"/>
  <c r="C74" i="24"/>
  <c r="C73" i="24"/>
  <c r="C72" i="24"/>
  <c r="C71" i="24"/>
  <c r="C70" i="24"/>
  <c r="C69" i="24"/>
  <c r="C68" i="24"/>
  <c r="C67" i="24"/>
  <c r="C66" i="24"/>
  <c r="C65" i="24"/>
  <c r="C64" i="24"/>
  <c r="C63" i="24"/>
  <c r="C62" i="24"/>
  <c r="C61" i="24"/>
  <c r="C60" i="24"/>
  <c r="C59" i="24"/>
  <c r="C58" i="24"/>
  <c r="C57" i="24"/>
  <c r="C56" i="24"/>
  <c r="C55" i="24"/>
  <c r="C54" i="24"/>
  <c r="C53" i="24"/>
  <c r="C52" i="24"/>
  <c r="C51" i="24"/>
  <c r="C50" i="24"/>
  <c r="C49" i="24"/>
  <c r="C48" i="24"/>
  <c r="C47" i="24"/>
  <c r="C46" i="24"/>
  <c r="C45" i="24"/>
  <c r="C44" i="24"/>
  <c r="C43" i="24"/>
  <c r="C42" i="24"/>
  <c r="C41" i="24"/>
  <c r="C40" i="24"/>
  <c r="C39" i="24"/>
  <c r="C38" i="24"/>
  <c r="C37" i="24"/>
  <c r="C36" i="24"/>
  <c r="C35" i="24"/>
  <c r="C34" i="24"/>
  <c r="C32" i="24"/>
  <c r="C31" i="24"/>
  <c r="C30" i="24"/>
  <c r="C29" i="24"/>
  <c r="C28" i="24"/>
  <c r="C27" i="24"/>
  <c r="C26" i="24"/>
  <c r="C25" i="24"/>
  <c r="C24" i="24"/>
  <c r="C23" i="24"/>
  <c r="C22" i="24"/>
  <c r="C21" i="24"/>
  <c r="C20" i="24"/>
  <c r="C19" i="24"/>
  <c r="C18" i="24"/>
  <c r="C17" i="24"/>
  <c r="C16" i="24"/>
  <c r="C14" i="24"/>
  <c r="C15" i="24"/>
  <c r="C13" i="24"/>
  <c r="C12" i="24"/>
  <c r="C11" i="24"/>
  <c r="C10" i="24"/>
  <c r="C9" i="24"/>
  <c r="C8" i="24"/>
  <c r="C7" i="24"/>
  <c r="C6" i="24"/>
  <c r="O122" i="24"/>
  <c r="N122" i="24"/>
  <c r="M122" i="24"/>
  <c r="L122" i="24"/>
  <c r="J122" i="24"/>
  <c r="B122" i="24"/>
  <c r="Y90" i="18"/>
  <c r="Y91" i="18" s="1"/>
  <c r="Y92" i="18" s="1"/>
  <c r="Y93" i="18" s="1"/>
  <c r="Y94" i="18" s="1"/>
  <c r="Y95" i="18" s="1"/>
  <c r="Y96" i="18" s="1"/>
  <c r="Y97" i="18" s="1"/>
  <c r="Y98" i="18" s="1"/>
  <c r="Y99" i="18" s="1"/>
  <c r="Y100" i="18" s="1"/>
  <c r="Y101" i="18" s="1"/>
  <c r="Y102" i="18" s="1"/>
  <c r="Y103" i="18" s="1"/>
  <c r="Y104" i="18" s="1"/>
  <c r="Y105" i="18" s="1"/>
  <c r="Y106" i="18" s="1"/>
  <c r="Y107" i="18" s="1"/>
  <c r="Y108" i="18" s="1"/>
  <c r="Y109" i="18" s="1"/>
  <c r="Y110" i="18" s="1"/>
  <c r="Y111" i="18" s="1"/>
  <c r="Y112" i="18" s="1"/>
  <c r="Y113" i="18" s="1"/>
  <c r="Y114" i="18" s="1"/>
  <c r="Y115" i="18" s="1"/>
  <c r="Y116" i="18" s="1"/>
  <c r="Y117" i="18" s="1"/>
  <c r="Y118" i="18" s="1"/>
  <c r="Y119" i="18" s="1"/>
  <c r="Y120" i="18" s="1"/>
  <c r="Y121" i="18" s="1"/>
  <c r="Y122" i="18" s="1"/>
  <c r="Y123" i="18" s="1"/>
  <c r="Y124" i="18" s="1"/>
  <c r="Y89" i="18"/>
  <c r="Y6" i="18"/>
  <c r="Y7" i="18" s="1"/>
  <c r="Y8" i="18" s="1"/>
  <c r="Y9" i="18" s="1"/>
  <c r="Y10" i="18" s="1"/>
  <c r="Y11" i="18" s="1"/>
  <c r="Y12" i="18" s="1"/>
  <c r="Y13" i="18" s="1"/>
  <c r="Y14" i="18" s="1"/>
  <c r="Y15" i="18" s="1"/>
  <c r="Y16" i="18" s="1"/>
  <c r="Y17" i="18" s="1"/>
  <c r="Y18" i="18" s="1"/>
  <c r="Y19" i="18" s="1"/>
  <c r="Y20" i="18" s="1"/>
  <c r="Y21" i="18" s="1"/>
  <c r="Y22" i="18" s="1"/>
  <c r="Y23" i="18" s="1"/>
  <c r="Y24" i="18" s="1"/>
  <c r="Y25" i="18" s="1"/>
  <c r="Y26" i="18" s="1"/>
  <c r="Y27" i="18" s="1"/>
  <c r="Y28" i="18" s="1"/>
  <c r="Y29" i="18" s="1"/>
  <c r="Y30" i="18" s="1"/>
  <c r="Y31" i="18" s="1"/>
  <c r="Y32" i="18" s="1"/>
  <c r="Y33" i="18" s="1"/>
  <c r="Y34" i="18" s="1"/>
  <c r="Y35" i="18" s="1"/>
  <c r="Y36" i="18" s="1"/>
  <c r="Y37" i="18" s="1"/>
  <c r="Y38" i="18" s="1"/>
  <c r="Y39" i="18" s="1"/>
  <c r="Y40" i="18" s="1"/>
  <c r="Y41" i="18" s="1"/>
  <c r="Y42" i="18" s="1"/>
  <c r="Y43" i="18" s="1"/>
  <c r="Y44" i="18" s="1"/>
  <c r="Y45" i="18" s="1"/>
  <c r="Y46" i="18" s="1"/>
  <c r="Y47" i="18" s="1"/>
  <c r="Y48" i="18" s="1"/>
  <c r="Y49" i="18" s="1"/>
  <c r="Y50" i="18" s="1"/>
  <c r="Y51" i="18" s="1"/>
  <c r="Y52" i="18" s="1"/>
  <c r="Y53" i="18" s="1"/>
  <c r="Y54" i="18" s="1"/>
  <c r="Y55" i="18" s="1"/>
  <c r="Y56" i="18" s="1"/>
  <c r="Y57" i="18" s="1"/>
  <c r="Y58" i="18" s="1"/>
  <c r="Y59" i="18" s="1"/>
  <c r="Y60" i="18" s="1"/>
  <c r="Y61" i="18" s="1"/>
  <c r="Y62" i="18" s="1"/>
  <c r="Y63" i="18" s="1"/>
  <c r="Y64" i="18" s="1"/>
  <c r="Y65" i="18" s="1"/>
  <c r="Y66" i="18" s="1"/>
  <c r="Y67" i="18" s="1"/>
  <c r="Y68" i="18" s="1"/>
  <c r="Y69" i="18" s="1"/>
  <c r="Y70" i="18" s="1"/>
  <c r="Y71" i="18" s="1"/>
  <c r="Y72" i="18" s="1"/>
  <c r="Y73" i="18" s="1"/>
  <c r="Y83" i="18"/>
  <c r="U6" i="18" l="1"/>
  <c r="U7" i="18" s="1"/>
  <c r="U8" i="18" s="1"/>
  <c r="U9" i="18" s="1"/>
  <c r="U10" i="18" s="1"/>
  <c r="U11" i="18" s="1"/>
  <c r="U12" i="18" s="1"/>
  <c r="U13" i="18" s="1"/>
  <c r="U14" i="18" s="1"/>
  <c r="U15" i="18" s="1"/>
  <c r="U16" i="18" s="1"/>
  <c r="U17" i="18" s="1"/>
  <c r="U18" i="18" s="1"/>
  <c r="U19" i="18" s="1"/>
  <c r="U20" i="18" s="1"/>
  <c r="U21" i="18" s="1"/>
  <c r="U22" i="18" s="1"/>
  <c r="U23" i="18" s="1"/>
  <c r="U24" i="18" s="1"/>
  <c r="U25" i="18" s="1"/>
  <c r="U26" i="18" s="1"/>
  <c r="U27" i="18" s="1"/>
  <c r="U28" i="18" s="1"/>
  <c r="U29" i="18" s="1"/>
  <c r="U30" i="18" s="1"/>
  <c r="U31" i="18" s="1"/>
  <c r="U32" i="18" s="1"/>
  <c r="U33" i="18" s="1"/>
  <c r="U34" i="18" s="1"/>
  <c r="U35" i="18" s="1"/>
  <c r="U36" i="18" s="1"/>
  <c r="U37" i="18" s="1"/>
  <c r="U38" i="18" s="1"/>
  <c r="U39" i="18" s="1"/>
  <c r="U40" i="18" s="1"/>
  <c r="U41" i="18" s="1"/>
  <c r="U42" i="18" s="1"/>
  <c r="U43" i="18" s="1"/>
  <c r="U44" i="18" s="1"/>
  <c r="U45" i="18" s="1"/>
  <c r="U46" i="18" s="1"/>
  <c r="U47" i="18" s="1"/>
  <c r="U48" i="18" s="1"/>
  <c r="U49" i="18" s="1"/>
  <c r="U50" i="18" s="1"/>
  <c r="U51" i="18" s="1"/>
  <c r="U52" i="18" s="1"/>
  <c r="U53" i="18" s="1"/>
  <c r="U54" i="18" s="1"/>
  <c r="U55" i="18" s="1"/>
  <c r="U56" i="18" s="1"/>
  <c r="U57" i="18" s="1"/>
  <c r="U58" i="18" s="1"/>
  <c r="U59" i="18" s="1"/>
  <c r="U60" i="18" s="1"/>
  <c r="U61" i="18" s="1"/>
  <c r="U62" i="18" s="1"/>
  <c r="U63" i="18" s="1"/>
  <c r="U64" i="18" s="1"/>
  <c r="U65" i="18" s="1"/>
  <c r="U66" i="18" s="1"/>
  <c r="U67" i="18" s="1"/>
  <c r="U68" i="18" s="1"/>
  <c r="U69" i="18" s="1"/>
  <c r="U70" i="18" s="1"/>
  <c r="U71" i="18" s="1"/>
  <c r="U72" i="18" s="1"/>
  <c r="U73" i="18" s="1"/>
  <c r="U74" i="18" s="1"/>
  <c r="U75" i="18" s="1"/>
  <c r="U76" i="18" s="1"/>
  <c r="U77" i="18" s="1"/>
  <c r="U78" i="18" s="1"/>
  <c r="U79" i="18" s="1"/>
  <c r="U80" i="18" s="1"/>
  <c r="U81" i="18" s="1"/>
  <c r="U82" i="18" s="1"/>
  <c r="U83" i="18" s="1"/>
  <c r="U84" i="18" s="1"/>
  <c r="U85" i="18" s="1"/>
  <c r="U86" i="18" s="1"/>
  <c r="U87" i="18" s="1"/>
  <c r="U88" i="18" s="1"/>
  <c r="U89" i="18" s="1"/>
  <c r="U90" i="18" s="1"/>
  <c r="U91" i="18" s="1"/>
  <c r="U92" i="18" s="1"/>
  <c r="U93" i="18" s="1"/>
  <c r="U94" i="18" s="1"/>
  <c r="U95" i="18" s="1"/>
  <c r="U96" i="18" s="1"/>
  <c r="U97" i="18" s="1"/>
  <c r="U98" i="18" s="1"/>
  <c r="U99" i="18" s="1"/>
  <c r="U100" i="18" s="1"/>
  <c r="U101" i="18" s="1"/>
  <c r="U102" i="18" s="1"/>
  <c r="U103" i="18" s="1"/>
  <c r="U104" i="18" s="1"/>
  <c r="U105" i="18" s="1"/>
  <c r="U106" i="18" s="1"/>
  <c r="U107" i="18" s="1"/>
  <c r="U108" i="18" s="1"/>
  <c r="U109" i="18" s="1"/>
  <c r="U110" i="18" s="1"/>
  <c r="U111" i="18" s="1"/>
  <c r="U112" i="18" s="1"/>
  <c r="U113" i="18" s="1"/>
  <c r="U114" i="18" s="1"/>
  <c r="U115" i="18" s="1"/>
  <c r="U116" i="18" s="1"/>
  <c r="U117" i="18" s="1"/>
  <c r="U118" i="18" s="1"/>
  <c r="U119" i="18" s="1"/>
  <c r="U120" i="18" s="1"/>
  <c r="U121" i="18" s="1"/>
  <c r="U122" i="18" s="1"/>
  <c r="U123" i="18" s="1"/>
  <c r="U124" i="18" s="1"/>
  <c r="U125" i="18" s="1"/>
  <c r="U126" i="18" s="1"/>
  <c r="U136" i="18"/>
  <c r="Y183" i="18"/>
  <c r="X183" i="18"/>
  <c r="AC289" i="11"/>
  <c r="AC288" i="11"/>
  <c r="AB235" i="11"/>
  <c r="AB168" i="11"/>
  <c r="AB153" i="11"/>
  <c r="AC93" i="11"/>
  <c r="AC92" i="11"/>
  <c r="AC85" i="11"/>
  <c r="AC84" i="11"/>
  <c r="AC78" i="11"/>
  <c r="AC61" i="11"/>
  <c r="AC60" i="11"/>
  <c r="AC52" i="11"/>
  <c r="AC27" i="11"/>
  <c r="U147" i="18"/>
  <c r="U148" i="18" s="1"/>
  <c r="U149" i="18" s="1"/>
  <c r="U150" i="18" s="1"/>
  <c r="U151" i="18" s="1"/>
  <c r="U152" i="18" s="1"/>
  <c r="U153" i="18" s="1"/>
  <c r="U154" i="18" s="1"/>
  <c r="U155" i="18" s="1"/>
  <c r="U156" i="18" s="1"/>
  <c r="U157" i="18" s="1"/>
  <c r="U158" i="18" s="1"/>
  <c r="U159" i="18" s="1"/>
  <c r="U160" i="18" s="1"/>
  <c r="U161" i="18" s="1"/>
  <c r="U162" i="18" s="1"/>
  <c r="U163" i="18" s="1"/>
  <c r="U164" i="18" s="1"/>
  <c r="U165" i="18" s="1"/>
  <c r="U166" i="18" s="1"/>
  <c r="U167" i="18" s="1"/>
  <c r="U168" i="18" s="1"/>
  <c r="U169" i="18" s="1"/>
  <c r="U170" i="18" s="1"/>
  <c r="U171" i="18" s="1"/>
  <c r="U172" i="18" s="1"/>
  <c r="U173" i="18" s="1"/>
  <c r="U174" i="18" s="1"/>
  <c r="U175" i="18" s="1"/>
  <c r="U176" i="18" s="1"/>
  <c r="U177" i="18" s="1"/>
  <c r="U178" i="18" s="1"/>
  <c r="U179" i="18" s="1"/>
  <c r="U180" i="18" s="1"/>
  <c r="U181" i="18" s="1"/>
  <c r="U182" i="18" s="1"/>
  <c r="U146" i="18"/>
  <c r="B102" i="14" l="1"/>
  <c r="C102" i="14" s="1"/>
  <c r="K5" i="14" l="1"/>
  <c r="K6" i="14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K53" i="14"/>
  <c r="K54" i="14"/>
  <c r="K55" i="14"/>
  <c r="K56" i="14"/>
  <c r="K57" i="14"/>
  <c r="K58" i="14"/>
  <c r="K59" i="14"/>
  <c r="K60" i="14"/>
  <c r="K61" i="14"/>
  <c r="K62" i="14"/>
  <c r="K63" i="14"/>
  <c r="K64" i="14"/>
  <c r="K65" i="14"/>
  <c r="K66" i="14"/>
  <c r="K67" i="14"/>
  <c r="K68" i="14"/>
  <c r="K69" i="14"/>
  <c r="K70" i="14"/>
  <c r="K71" i="14"/>
  <c r="K72" i="14"/>
  <c r="K73" i="14"/>
  <c r="K74" i="14"/>
  <c r="K75" i="14"/>
  <c r="K76" i="14"/>
  <c r="K77" i="14"/>
  <c r="K78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R189" i="18" l="1"/>
  <c r="R190" i="18" s="1"/>
  <c r="R191" i="18" s="1"/>
  <c r="R192" i="18" s="1"/>
  <c r="R193" i="18" s="1"/>
  <c r="R194" i="18" s="1"/>
  <c r="R195" i="18" s="1"/>
  <c r="R196" i="18" s="1"/>
  <c r="R197" i="18" s="1"/>
  <c r="R198" i="18" s="1"/>
  <c r="R199" i="18" s="1"/>
  <c r="R200" i="18" s="1"/>
  <c r="R201" i="18" s="1"/>
  <c r="R202" i="18" s="1"/>
  <c r="R203" i="18" s="1"/>
  <c r="R204" i="18" s="1"/>
  <c r="R205" i="18" s="1"/>
  <c r="R206" i="18" s="1"/>
  <c r="R207" i="18" s="1"/>
  <c r="R208" i="18" s="1"/>
  <c r="R209" i="18" s="1"/>
  <c r="R210" i="18" s="1"/>
  <c r="R211" i="18" s="1"/>
  <c r="R212" i="18" s="1"/>
  <c r="R213" i="18" s="1"/>
  <c r="R214" i="18" s="1"/>
  <c r="R215" i="18" s="1"/>
  <c r="R216" i="18" s="1"/>
  <c r="R217" i="18" s="1"/>
  <c r="R218" i="18" s="1"/>
  <c r="R219" i="18" s="1"/>
  <c r="R220" i="18" s="1"/>
  <c r="R221" i="18" s="1"/>
  <c r="R222" i="18" s="1"/>
  <c r="R223" i="18" s="1"/>
  <c r="R224" i="18" s="1"/>
  <c r="R174" i="18"/>
  <c r="R175" i="18" s="1"/>
  <c r="R176" i="18" s="1"/>
  <c r="R177" i="18" s="1"/>
  <c r="R178" i="18" s="1"/>
  <c r="R179" i="18" s="1"/>
  <c r="R180" i="18" s="1"/>
  <c r="R130" i="18"/>
  <c r="R131" i="18" s="1"/>
  <c r="R132" i="18" s="1"/>
  <c r="R133" i="18" s="1"/>
  <c r="R134" i="18" s="1"/>
  <c r="R135" i="18" s="1"/>
  <c r="R136" i="18" s="1"/>
  <c r="R137" i="18" s="1"/>
  <c r="R138" i="18" s="1"/>
  <c r="R139" i="18" s="1"/>
  <c r="R140" i="18" s="1"/>
  <c r="R141" i="18" s="1"/>
  <c r="R142" i="18" s="1"/>
  <c r="R143" i="18" s="1"/>
  <c r="R144" i="18" s="1"/>
  <c r="R145" i="18" s="1"/>
  <c r="R146" i="18" s="1"/>
  <c r="R147" i="18" s="1"/>
  <c r="R148" i="18" s="1"/>
  <c r="R149" i="18" s="1"/>
  <c r="R150" i="18" s="1"/>
  <c r="R151" i="18" s="1"/>
  <c r="R152" i="18" s="1"/>
  <c r="R153" i="18" s="1"/>
  <c r="R154" i="18" s="1"/>
  <c r="R155" i="18" s="1"/>
  <c r="R156" i="18" s="1"/>
  <c r="R157" i="18" s="1"/>
  <c r="R158" i="18" s="1"/>
  <c r="R159" i="18" s="1"/>
  <c r="R160" i="18" s="1"/>
  <c r="R161" i="18" s="1"/>
  <c r="R162" i="18" s="1"/>
  <c r="R163" i="18" s="1"/>
  <c r="R164" i="18" s="1"/>
  <c r="R165" i="18" s="1"/>
  <c r="R166" i="18" s="1"/>
  <c r="R167" i="18" s="1"/>
  <c r="R6" i="18"/>
  <c r="R7" i="18" s="1"/>
  <c r="R8" i="18" s="1"/>
  <c r="R9" i="18" s="1"/>
  <c r="R10" i="18" s="1"/>
  <c r="R11" i="18" s="1"/>
  <c r="R12" i="18" s="1"/>
  <c r="R13" i="18" s="1"/>
  <c r="R14" i="18" s="1"/>
  <c r="R15" i="18" s="1"/>
  <c r="R16" i="18" s="1"/>
  <c r="R17" i="18" s="1"/>
  <c r="R18" i="18" s="1"/>
  <c r="R19" i="18" s="1"/>
  <c r="R20" i="18" s="1"/>
  <c r="R21" i="18" s="1"/>
  <c r="R22" i="18" s="1"/>
  <c r="R23" i="18" s="1"/>
  <c r="R24" i="18" s="1"/>
  <c r="R25" i="18" s="1"/>
  <c r="R26" i="18" s="1"/>
  <c r="R27" i="18" s="1"/>
  <c r="R28" i="18" s="1"/>
  <c r="R29" i="18" s="1"/>
  <c r="R30" i="18" s="1"/>
  <c r="R31" i="18" s="1"/>
  <c r="R32" i="18" s="1"/>
  <c r="R33" i="18" s="1"/>
  <c r="R34" i="18" s="1"/>
  <c r="R35" i="18" s="1"/>
  <c r="R36" i="18" s="1"/>
  <c r="R37" i="18" s="1"/>
  <c r="R38" i="18" s="1"/>
  <c r="R39" i="18" s="1"/>
  <c r="R40" i="18" s="1"/>
  <c r="R41" i="18" s="1"/>
  <c r="R42" i="18" s="1"/>
  <c r="R43" i="18" s="1"/>
  <c r="R44" i="18" s="1"/>
  <c r="R45" i="18" s="1"/>
  <c r="R46" i="18" s="1"/>
  <c r="R47" i="18" s="1"/>
  <c r="R48" i="18" s="1"/>
  <c r="R49" i="18" s="1"/>
  <c r="R50" i="18" s="1"/>
  <c r="R51" i="18" s="1"/>
  <c r="R52" i="18" s="1"/>
  <c r="R53" i="18" s="1"/>
  <c r="R54" i="18" s="1"/>
  <c r="R55" i="18" s="1"/>
  <c r="R56" i="18" s="1"/>
  <c r="R57" i="18" s="1"/>
  <c r="R58" i="18" s="1"/>
  <c r="R59" i="18" s="1"/>
  <c r="R60" i="18" s="1"/>
  <c r="R61" i="18" s="1"/>
  <c r="R62" i="18" s="1"/>
  <c r="R63" i="18" s="1"/>
  <c r="R64" i="18" s="1"/>
  <c r="R65" i="18" s="1"/>
  <c r="R66" i="18" s="1"/>
  <c r="R67" i="18" s="1"/>
  <c r="R68" i="18" s="1"/>
  <c r="R69" i="18" s="1"/>
  <c r="R70" i="18" s="1"/>
  <c r="R71" i="18" s="1"/>
  <c r="R72" i="18" s="1"/>
  <c r="R73" i="18" s="1"/>
  <c r="R74" i="18" s="1"/>
  <c r="R75" i="18" s="1"/>
  <c r="R76" i="18" s="1"/>
  <c r="R77" i="18" s="1"/>
  <c r="R78" i="18" s="1"/>
  <c r="R79" i="18" s="1"/>
  <c r="R80" i="18" s="1"/>
  <c r="R81" i="18" s="1"/>
  <c r="R82" i="18" s="1"/>
  <c r="R83" i="18" s="1"/>
  <c r="R84" i="18" s="1"/>
  <c r="R85" i="18" s="1"/>
  <c r="R86" i="18" s="1"/>
  <c r="R87" i="18" s="1"/>
  <c r="R88" i="18" s="1"/>
  <c r="R89" i="18" s="1"/>
  <c r="R90" i="18" s="1"/>
  <c r="R91" i="18" s="1"/>
  <c r="R92" i="18" s="1"/>
  <c r="R93" i="18" s="1"/>
  <c r="R94" i="18" s="1"/>
  <c r="R95" i="18" s="1"/>
  <c r="R96" i="18" s="1"/>
  <c r="R97" i="18" s="1"/>
  <c r="R98" i="18" s="1"/>
  <c r="R99" i="18" s="1"/>
  <c r="R100" i="18" s="1"/>
  <c r="R101" i="18" s="1"/>
  <c r="R102" i="18" s="1"/>
  <c r="R103" i="18" s="1"/>
  <c r="R104" i="18" s="1"/>
  <c r="R105" i="18" s="1"/>
  <c r="R106" i="18" s="1"/>
  <c r="R107" i="18" s="1"/>
  <c r="R108" i="18" s="1"/>
  <c r="R109" i="18" s="1"/>
  <c r="R110" i="18" s="1"/>
  <c r="R111" i="18" s="1"/>
  <c r="R112" i="18" s="1"/>
  <c r="R113" i="18" s="1"/>
  <c r="R114" i="18" s="1"/>
  <c r="R115" i="18" s="1"/>
  <c r="R116" i="18" s="1"/>
  <c r="R117" i="18" s="1"/>
  <c r="R118" i="18" s="1"/>
  <c r="R119" i="18" s="1"/>
  <c r="R120" i="18" s="1"/>
  <c r="R121" i="18" s="1"/>
  <c r="R122" i="18" s="1"/>
  <c r="R123" i="18" s="1"/>
  <c r="R124" i="18" s="1"/>
  <c r="R125" i="18" s="1"/>
  <c r="R126" i="18" s="1"/>
  <c r="E146" i="22"/>
  <c r="E145" i="22"/>
  <c r="E144" i="22"/>
  <c r="E143" i="22"/>
  <c r="E142" i="22"/>
  <c r="E141" i="22"/>
  <c r="E140" i="22"/>
  <c r="E130" i="22"/>
  <c r="E129" i="22"/>
  <c r="E128" i="22"/>
  <c r="E131" i="22"/>
  <c r="E132" i="22"/>
  <c r="E133" i="22"/>
  <c r="E134" i="22"/>
  <c r="E135" i="22"/>
  <c r="E136" i="22"/>
  <c r="E137" i="22"/>
  <c r="E138" i="22"/>
  <c r="E139" i="22"/>
  <c r="E147" i="22"/>
  <c r="E148" i="22"/>
  <c r="E149" i="22"/>
  <c r="E150" i="22"/>
  <c r="E37" i="24"/>
  <c r="E127" i="22"/>
  <c r="E36" i="24"/>
  <c r="D40" i="22"/>
  <c r="D41" i="22"/>
  <c r="D42" i="22"/>
  <c r="D43" i="22"/>
  <c r="D44" i="22"/>
  <c r="D45" i="22"/>
  <c r="D46" i="22"/>
  <c r="D47" i="22"/>
  <c r="D48" i="22"/>
  <c r="D49" i="22"/>
  <c r="D50" i="22"/>
  <c r="D51" i="22"/>
  <c r="D39" i="22"/>
  <c r="D152" i="22"/>
  <c r="C152" i="22"/>
  <c r="C122" i="22"/>
  <c r="F65" i="22"/>
  <c r="H65" i="22"/>
  <c r="G65" i="22"/>
  <c r="H63" i="22"/>
  <c r="G63" i="22"/>
  <c r="F63" i="22"/>
  <c r="F119" i="22"/>
  <c r="H119" i="22"/>
  <c r="G119" i="22"/>
  <c r="H117" i="22"/>
  <c r="G117" i="22"/>
  <c r="F117" i="22"/>
  <c r="F115" i="22"/>
  <c r="H115" i="22"/>
  <c r="G115" i="22"/>
  <c r="F112" i="22"/>
  <c r="H112" i="22"/>
  <c r="G112" i="22"/>
  <c r="H110" i="22"/>
  <c r="G110" i="22"/>
  <c r="F110" i="22"/>
  <c r="H108" i="22"/>
  <c r="G108" i="22"/>
  <c r="F108" i="22"/>
  <c r="H106" i="22"/>
  <c r="G106" i="22"/>
  <c r="F106" i="22"/>
  <c r="H104" i="22"/>
  <c r="G104" i="22"/>
  <c r="F104" i="22"/>
  <c r="H102" i="22"/>
  <c r="G102" i="22"/>
  <c r="F102" i="22"/>
  <c r="H100" i="22"/>
  <c r="G100" i="22"/>
  <c r="F100" i="22"/>
  <c r="H98" i="22"/>
  <c r="G98" i="22"/>
  <c r="F98" i="22"/>
  <c r="F96" i="22"/>
  <c r="H96" i="22"/>
  <c r="G96" i="22"/>
  <c r="F93" i="22"/>
  <c r="H93" i="22"/>
  <c r="G93" i="22"/>
  <c r="F91" i="22"/>
  <c r="H91" i="22"/>
  <c r="G91" i="22"/>
  <c r="F89" i="22"/>
  <c r="H89" i="22"/>
  <c r="G89" i="22"/>
  <c r="H87" i="22"/>
  <c r="G87" i="22"/>
  <c r="F87" i="22"/>
  <c r="G85" i="22"/>
  <c r="F85" i="22"/>
  <c r="H85" i="22"/>
  <c r="F83" i="22"/>
  <c r="H83" i="22"/>
  <c r="G83" i="22"/>
  <c r="G81" i="22"/>
  <c r="F81" i="22"/>
  <c r="H81" i="22"/>
  <c r="G79" i="22"/>
  <c r="F79" i="22"/>
  <c r="H79" i="22"/>
  <c r="F76" i="22"/>
  <c r="G76" i="22"/>
  <c r="H76" i="22"/>
  <c r="F73" i="22"/>
  <c r="G73" i="22"/>
  <c r="H73" i="22"/>
  <c r="F70" i="22"/>
  <c r="G70" i="22"/>
  <c r="H70" i="22"/>
  <c r="H67" i="22"/>
  <c r="G67" i="22"/>
  <c r="F67" i="22"/>
  <c r="F22" i="22"/>
  <c r="G22" i="22"/>
  <c r="H22" i="22"/>
  <c r="F24" i="22"/>
  <c r="G24" i="22"/>
  <c r="H24" i="22"/>
  <c r="F26" i="22"/>
  <c r="G26" i="22"/>
  <c r="H26" i="22"/>
  <c r="F28" i="22"/>
  <c r="G28" i="22"/>
  <c r="H28" i="22"/>
  <c r="F20" i="22"/>
  <c r="F18" i="22"/>
  <c r="F16" i="22"/>
  <c r="G18" i="22"/>
  <c r="H18" i="22"/>
  <c r="G20" i="22"/>
  <c r="H20" i="22"/>
  <c r="H16" i="22"/>
  <c r="G16" i="22"/>
  <c r="F6" i="22"/>
  <c r="G6" i="22"/>
  <c r="H6" i="22"/>
  <c r="F8" i="22"/>
  <c r="G8" i="22"/>
  <c r="H8" i="22"/>
  <c r="F10" i="22"/>
  <c r="G10" i="22"/>
  <c r="H10" i="22"/>
  <c r="F12" i="22"/>
  <c r="G12" i="22"/>
  <c r="H12" i="22"/>
  <c r="F14" i="22"/>
  <c r="G14" i="22"/>
  <c r="H14" i="22"/>
  <c r="F4" i="22"/>
  <c r="H4" i="22"/>
  <c r="G4" i="22"/>
  <c r="D33" i="22"/>
  <c r="G122" i="22" l="1"/>
  <c r="H33" i="22"/>
  <c r="E91" i="24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23" i="21"/>
  <c r="H22" i="21"/>
  <c r="H20" i="21"/>
  <c r="H42" i="21" s="1"/>
  <c r="I15" i="21"/>
  <c r="I14" i="21"/>
  <c r="I13" i="21"/>
  <c r="I12" i="21"/>
  <c r="I11" i="21"/>
  <c r="I10" i="21"/>
  <c r="I9" i="21"/>
  <c r="I6" i="21"/>
  <c r="I42" i="21" s="1"/>
  <c r="O105" i="18"/>
  <c r="O106" i="18" s="1"/>
  <c r="O107" i="18" s="1"/>
  <c r="O108" i="18" s="1"/>
  <c r="O109" i="18" s="1"/>
  <c r="O110" i="18" s="1"/>
  <c r="O111" i="18" s="1"/>
  <c r="O112" i="18" s="1"/>
  <c r="O113" i="18" s="1"/>
  <c r="O114" i="18" s="1"/>
  <c r="O115" i="18" s="1"/>
  <c r="O98" i="18"/>
  <c r="O99" i="18" s="1"/>
  <c r="O100" i="18" s="1"/>
  <c r="O101" i="18" s="1"/>
  <c r="O91" i="18"/>
  <c r="O92" i="18" s="1"/>
  <c r="O93" i="18" s="1"/>
  <c r="O94" i="18" s="1"/>
  <c r="O6" i="18"/>
  <c r="O7" i="18" s="1"/>
  <c r="O8" i="18" s="1"/>
  <c r="O9" i="18" s="1"/>
  <c r="O10" i="18" s="1"/>
  <c r="O11" i="18" s="1"/>
  <c r="O12" i="18" s="1"/>
  <c r="O13" i="18" s="1"/>
  <c r="O14" i="18" s="1"/>
  <c r="O15" i="18" s="1"/>
  <c r="O16" i="18" s="1"/>
  <c r="O17" i="18" s="1"/>
  <c r="O18" i="18" s="1"/>
  <c r="O19" i="18" s="1"/>
  <c r="O20" i="18" s="1"/>
  <c r="O21" i="18" s="1"/>
  <c r="O22" i="18" s="1"/>
  <c r="O23" i="18" s="1"/>
  <c r="O24" i="18" s="1"/>
  <c r="O25" i="18" s="1"/>
  <c r="O26" i="18" s="1"/>
  <c r="O27" i="18" s="1"/>
  <c r="O28" i="18" s="1"/>
  <c r="O29" i="18" s="1"/>
  <c r="O30" i="18" s="1"/>
  <c r="O31" i="18" s="1"/>
  <c r="O32" i="18" s="1"/>
  <c r="O33" i="18" s="1"/>
  <c r="O34" i="18" s="1"/>
  <c r="O35" i="18" s="1"/>
  <c r="O36" i="18" s="1"/>
  <c r="O37" i="18" s="1"/>
  <c r="O38" i="18" s="1"/>
  <c r="O39" i="18" s="1"/>
  <c r="O40" i="18" s="1"/>
  <c r="O41" i="18" s="1"/>
  <c r="O42" i="18" s="1"/>
  <c r="O43" i="18" s="1"/>
  <c r="O44" i="18" s="1"/>
  <c r="O45" i="18" s="1"/>
  <c r="O46" i="18" s="1"/>
  <c r="O47" i="18" s="1"/>
  <c r="O48" i="18" s="1"/>
  <c r="O49" i="18" s="1"/>
  <c r="O50" i="18" s="1"/>
  <c r="O51" i="18" s="1"/>
  <c r="O52" i="18" s="1"/>
  <c r="O53" i="18" s="1"/>
  <c r="O54" i="18" s="1"/>
  <c r="O55" i="18" s="1"/>
  <c r="O56" i="18" s="1"/>
  <c r="O57" i="18" s="1"/>
  <c r="O58" i="18" s="1"/>
  <c r="O59" i="18" s="1"/>
  <c r="O60" i="18" s="1"/>
  <c r="O61" i="18" s="1"/>
  <c r="O62" i="18" s="1"/>
  <c r="O63" i="18" s="1"/>
  <c r="O64" i="18" s="1"/>
  <c r="O65" i="18" s="1"/>
  <c r="O66" i="18" s="1"/>
  <c r="O67" i="18" s="1"/>
  <c r="O68" i="18" s="1"/>
  <c r="O69" i="18" s="1"/>
  <c r="O70" i="18" s="1"/>
  <c r="O71" i="18" s="1"/>
  <c r="O72" i="18" s="1"/>
  <c r="O73" i="18" s="1"/>
  <c r="O74" i="18" s="1"/>
  <c r="O75" i="18" s="1"/>
  <c r="O76" i="18" s="1"/>
  <c r="O77" i="18" s="1"/>
  <c r="O78" i="18" s="1"/>
  <c r="O79" i="18" s="1"/>
  <c r="O80" i="18" s="1"/>
  <c r="O81" i="18" s="1"/>
  <c r="O82" i="18" s="1"/>
  <c r="O83" i="18" s="1"/>
  <c r="O84" i="18" s="1"/>
  <c r="O85" i="18" s="1"/>
  <c r="O86" i="18" s="1"/>
  <c r="O87" i="18" s="1"/>
  <c r="J271" i="11"/>
  <c r="E119" i="24"/>
  <c r="L677" i="18"/>
  <c r="L678" i="18" s="1"/>
  <c r="L679" i="18" s="1"/>
  <c r="L680" i="18" s="1"/>
  <c r="L681" i="18" s="1"/>
  <c r="L682" i="18" s="1"/>
  <c r="L683" i="18" s="1"/>
  <c r="L684" i="18" s="1"/>
  <c r="L685" i="18" s="1"/>
  <c r="L686" i="18" s="1"/>
  <c r="L687" i="18" s="1"/>
  <c r="L688" i="18" s="1"/>
  <c r="L689" i="18" s="1"/>
  <c r="L690" i="18" s="1"/>
  <c r="L691" i="18" s="1"/>
  <c r="L692" i="18" s="1"/>
  <c r="L693" i="18" s="1"/>
  <c r="L694" i="18" s="1"/>
  <c r="L695" i="18" s="1"/>
  <c r="L696" i="18" s="1"/>
  <c r="L697" i="18" s="1"/>
  <c r="L698" i="18" s="1"/>
  <c r="L699" i="18" s="1"/>
  <c r="L700" i="18" s="1"/>
  <c r="L701" i="18" s="1"/>
  <c r="L702" i="18" s="1"/>
  <c r="L703" i="18" s="1"/>
  <c r="L704" i="18" s="1"/>
  <c r="L705" i="18" s="1"/>
  <c r="L706" i="18" s="1"/>
  <c r="L707" i="18" s="1"/>
  <c r="L708" i="18" s="1"/>
  <c r="L709" i="18" s="1"/>
  <c r="L710" i="18" s="1"/>
  <c r="L711" i="18" s="1"/>
  <c r="L712" i="18" s="1"/>
  <c r="L713" i="18" s="1"/>
  <c r="L714" i="18" s="1"/>
  <c r="L715" i="18" s="1"/>
  <c r="L716" i="18" s="1"/>
  <c r="L717" i="18" s="1"/>
  <c r="L718" i="18" s="1"/>
  <c r="L719" i="18" s="1"/>
  <c r="L720" i="18" s="1"/>
  <c r="L721" i="18" s="1"/>
  <c r="L722" i="18" s="1"/>
  <c r="L723" i="18" s="1"/>
  <c r="L724" i="18" s="1"/>
  <c r="L725" i="18" s="1"/>
  <c r="L726" i="18" s="1"/>
  <c r="L727" i="18" s="1"/>
  <c r="L728" i="18" s="1"/>
  <c r="L729" i="18" s="1"/>
  <c r="L730" i="18" s="1"/>
  <c r="L731" i="18" s="1"/>
  <c r="L732" i="18" s="1"/>
  <c r="L733" i="18" s="1"/>
  <c r="L734" i="18" s="1"/>
  <c r="L735" i="18" s="1"/>
  <c r="L736" i="18" s="1"/>
  <c r="L737" i="18" s="1"/>
  <c r="L738" i="18" s="1"/>
  <c r="L739" i="18" s="1"/>
  <c r="L740" i="18" s="1"/>
  <c r="L741" i="18" s="1"/>
  <c r="L742" i="18" s="1"/>
  <c r="L743" i="18" s="1"/>
  <c r="L744" i="18" s="1"/>
  <c r="L745" i="18" s="1"/>
  <c r="L746" i="18" s="1"/>
  <c r="L747" i="18" s="1"/>
  <c r="L748" i="18" s="1"/>
  <c r="L749" i="18" s="1"/>
  <c r="L750" i="18" s="1"/>
  <c r="L751" i="18" s="1"/>
  <c r="L752" i="18" s="1"/>
  <c r="L753" i="18" s="1"/>
  <c r="L754" i="18" s="1"/>
  <c r="L755" i="18" s="1"/>
  <c r="L756" i="18" s="1"/>
  <c r="L757" i="18" s="1"/>
  <c r="L758" i="18" s="1"/>
  <c r="L759" i="18" s="1"/>
  <c r="L760" i="18" s="1"/>
  <c r="L761" i="18" s="1"/>
  <c r="L762" i="18" s="1"/>
  <c r="L763" i="18" s="1"/>
  <c r="L764" i="18" s="1"/>
  <c r="L765" i="18" s="1"/>
  <c r="L766" i="18" s="1"/>
  <c r="L767" i="18" s="1"/>
  <c r="L768" i="18" s="1"/>
  <c r="L769" i="18" s="1"/>
  <c r="L770" i="18" s="1"/>
  <c r="L771" i="18" s="1"/>
  <c r="L772" i="18" s="1"/>
  <c r="L655" i="18"/>
  <c r="L656" i="18" s="1"/>
  <c r="L657" i="18" s="1"/>
  <c r="L658" i="18" s="1"/>
  <c r="L659" i="18" s="1"/>
  <c r="L660" i="18" s="1"/>
  <c r="L661" i="18" s="1"/>
  <c r="L662" i="18" s="1"/>
  <c r="L663" i="18" s="1"/>
  <c r="L664" i="18" s="1"/>
  <c r="L665" i="18" s="1"/>
  <c r="L666" i="18" s="1"/>
  <c r="L667" i="18" s="1"/>
  <c r="L668" i="18" s="1"/>
  <c r="L669" i="18" s="1"/>
  <c r="L670" i="18" s="1"/>
  <c r="L671" i="18" s="1"/>
  <c r="L672" i="18" s="1"/>
  <c r="L673" i="18" s="1"/>
  <c r="L577" i="18"/>
  <c r="L578" i="18" s="1"/>
  <c r="L579" i="18" s="1"/>
  <c r="L580" i="18" s="1"/>
  <c r="L581" i="18" s="1"/>
  <c r="L582" i="18" s="1"/>
  <c r="L583" i="18" s="1"/>
  <c r="L584" i="18" s="1"/>
  <c r="L585" i="18" s="1"/>
  <c r="L586" i="18" s="1"/>
  <c r="L587" i="18" s="1"/>
  <c r="L588" i="18" s="1"/>
  <c r="L589" i="18" s="1"/>
  <c r="L590" i="18" s="1"/>
  <c r="L591" i="18" s="1"/>
  <c r="L592" i="18" s="1"/>
  <c r="L593" i="18" s="1"/>
  <c r="L594" i="18" s="1"/>
  <c r="L595" i="18" s="1"/>
  <c r="L596" i="18" s="1"/>
  <c r="L597" i="18" s="1"/>
  <c r="L598" i="18" s="1"/>
  <c r="L599" i="18" s="1"/>
  <c r="L600" i="18" s="1"/>
  <c r="L601" i="18" s="1"/>
  <c r="L602" i="18" s="1"/>
  <c r="L603" i="18" s="1"/>
  <c r="L604" i="18" s="1"/>
  <c r="L605" i="18" s="1"/>
  <c r="L606" i="18" s="1"/>
  <c r="L607" i="18" s="1"/>
  <c r="L608" i="18" s="1"/>
  <c r="L609" i="18" s="1"/>
  <c r="L610" i="18" s="1"/>
  <c r="L611" i="18" s="1"/>
  <c r="L612" i="18" s="1"/>
  <c r="L613" i="18" s="1"/>
  <c r="L614" i="18" s="1"/>
  <c r="L615" i="18" s="1"/>
  <c r="L616" i="18" s="1"/>
  <c r="L617" i="18" s="1"/>
  <c r="L618" i="18" s="1"/>
  <c r="L619" i="18" s="1"/>
  <c r="L620" i="18" s="1"/>
  <c r="L621" i="18" s="1"/>
  <c r="L622" i="18" s="1"/>
  <c r="L623" i="18" s="1"/>
  <c r="L624" i="18" s="1"/>
  <c r="L625" i="18" s="1"/>
  <c r="L626" i="18" s="1"/>
  <c r="L627" i="18" s="1"/>
  <c r="L628" i="18" s="1"/>
  <c r="L629" i="18" s="1"/>
  <c r="L630" i="18" s="1"/>
  <c r="L631" i="18" s="1"/>
  <c r="L632" i="18" s="1"/>
  <c r="L633" i="18" s="1"/>
  <c r="L634" i="18" s="1"/>
  <c r="L635" i="18" s="1"/>
  <c r="L636" i="18" s="1"/>
  <c r="L637" i="18" s="1"/>
  <c r="L638" i="18" s="1"/>
  <c r="L639" i="18" s="1"/>
  <c r="L640" i="18" s="1"/>
  <c r="L641" i="18" s="1"/>
  <c r="L642" i="18" s="1"/>
  <c r="L643" i="18" s="1"/>
  <c r="L644" i="18" s="1"/>
  <c r="L645" i="18" s="1"/>
  <c r="L646" i="18" s="1"/>
  <c r="L647" i="18" s="1"/>
  <c r="L648" i="18" s="1"/>
  <c r="L649" i="18" s="1"/>
  <c r="L650" i="18" s="1"/>
  <c r="L651" i="18" s="1"/>
  <c r="L499" i="18"/>
  <c r="L500" i="18" s="1"/>
  <c r="L501" i="18" s="1"/>
  <c r="L502" i="18" s="1"/>
  <c r="L503" i="18" s="1"/>
  <c r="L504" i="18" s="1"/>
  <c r="L505" i="18" s="1"/>
  <c r="L506" i="18" s="1"/>
  <c r="L507" i="18" s="1"/>
  <c r="L508" i="18" s="1"/>
  <c r="L509" i="18" s="1"/>
  <c r="L510" i="18" s="1"/>
  <c r="L511" i="18" s="1"/>
  <c r="L512" i="18" s="1"/>
  <c r="L513" i="18" s="1"/>
  <c r="L514" i="18" s="1"/>
  <c r="L515" i="18" s="1"/>
  <c r="L516" i="18" s="1"/>
  <c r="L517" i="18" s="1"/>
  <c r="L518" i="18" s="1"/>
  <c r="L519" i="18" s="1"/>
  <c r="L520" i="18" s="1"/>
  <c r="L521" i="18" s="1"/>
  <c r="L522" i="18" s="1"/>
  <c r="L523" i="18" s="1"/>
  <c r="L524" i="18" s="1"/>
  <c r="L525" i="18" s="1"/>
  <c r="L526" i="18" s="1"/>
  <c r="L527" i="18" s="1"/>
  <c r="L528" i="18" s="1"/>
  <c r="L529" i="18" s="1"/>
  <c r="L530" i="18" s="1"/>
  <c r="L531" i="18" s="1"/>
  <c r="L532" i="18" s="1"/>
  <c r="L533" i="18" s="1"/>
  <c r="L534" i="18" s="1"/>
  <c r="L535" i="18" s="1"/>
  <c r="L536" i="18" s="1"/>
  <c r="L537" i="18" s="1"/>
  <c r="L538" i="18" s="1"/>
  <c r="L539" i="18" s="1"/>
  <c r="L540" i="18" s="1"/>
  <c r="L541" i="18" s="1"/>
  <c r="L542" i="18" s="1"/>
  <c r="L543" i="18" s="1"/>
  <c r="L544" i="18" s="1"/>
  <c r="L545" i="18" s="1"/>
  <c r="L546" i="18" s="1"/>
  <c r="L547" i="18" s="1"/>
  <c r="L548" i="18" s="1"/>
  <c r="L549" i="18" s="1"/>
  <c r="L550" i="18" s="1"/>
  <c r="L551" i="18" s="1"/>
  <c r="L552" i="18" s="1"/>
  <c r="L553" i="18" s="1"/>
  <c r="L554" i="18" s="1"/>
  <c r="L555" i="18" s="1"/>
  <c r="L556" i="18" s="1"/>
  <c r="L557" i="18" s="1"/>
  <c r="L558" i="18" s="1"/>
  <c r="L559" i="18" s="1"/>
  <c r="L560" i="18" s="1"/>
  <c r="L561" i="18" s="1"/>
  <c r="L562" i="18" s="1"/>
  <c r="L563" i="18" s="1"/>
  <c r="L564" i="18" s="1"/>
  <c r="L565" i="18" s="1"/>
  <c r="L566" i="18" s="1"/>
  <c r="L567" i="18" s="1"/>
  <c r="L568" i="18" s="1"/>
  <c r="L569" i="18" s="1"/>
  <c r="L570" i="18" s="1"/>
  <c r="L571" i="18" s="1"/>
  <c r="L572" i="18" s="1"/>
  <c r="L573" i="18" s="1"/>
  <c r="L111" i="18"/>
  <c r="L112" i="18" s="1"/>
  <c r="L113" i="18" s="1"/>
  <c r="L114" i="18" s="1"/>
  <c r="L115" i="18" s="1"/>
  <c r="L116" i="18" s="1"/>
  <c r="L117" i="18" s="1"/>
  <c r="L118" i="18" s="1"/>
  <c r="L119" i="18" s="1"/>
  <c r="L120" i="18" s="1"/>
  <c r="L121" i="18" s="1"/>
  <c r="L122" i="18" s="1"/>
  <c r="L123" i="18" s="1"/>
  <c r="L124" i="18" s="1"/>
  <c r="L125" i="18" s="1"/>
  <c r="L126" i="18" s="1"/>
  <c r="L127" i="18" s="1"/>
  <c r="L128" i="18" s="1"/>
  <c r="L129" i="18" s="1"/>
  <c r="L130" i="18" s="1"/>
  <c r="L131" i="18" s="1"/>
  <c r="L132" i="18" s="1"/>
  <c r="L133" i="18" s="1"/>
  <c r="L134" i="18" s="1"/>
  <c r="L135" i="18" s="1"/>
  <c r="L136" i="18" s="1"/>
  <c r="L137" i="18" s="1"/>
  <c r="L138" i="18" s="1"/>
  <c r="L139" i="18" s="1"/>
  <c r="L140" i="18" s="1"/>
  <c r="L141" i="18" s="1"/>
  <c r="L142" i="18" s="1"/>
  <c r="L143" i="18" s="1"/>
  <c r="L144" i="18" s="1"/>
  <c r="L145" i="18" s="1"/>
  <c r="L146" i="18" s="1"/>
  <c r="L147" i="18" s="1"/>
  <c r="L148" i="18" s="1"/>
  <c r="L149" i="18" s="1"/>
  <c r="L150" i="18" s="1"/>
  <c r="L151" i="18" s="1"/>
  <c r="L152" i="18" s="1"/>
  <c r="L153" i="18" s="1"/>
  <c r="L154" i="18" s="1"/>
  <c r="L155" i="18" s="1"/>
  <c r="L156" i="18" s="1"/>
  <c r="L157" i="18" s="1"/>
  <c r="L158" i="18" s="1"/>
  <c r="L159" i="18" s="1"/>
  <c r="L160" i="18" s="1"/>
  <c r="L161" i="18" s="1"/>
  <c r="L162" i="18" s="1"/>
  <c r="L163" i="18" s="1"/>
  <c r="L164" i="18" s="1"/>
  <c r="L165" i="18" s="1"/>
  <c r="L166" i="18" s="1"/>
  <c r="L167" i="18" s="1"/>
  <c r="L168" i="18" s="1"/>
  <c r="L169" i="18" s="1"/>
  <c r="L170" i="18" s="1"/>
  <c r="L171" i="18" s="1"/>
  <c r="L172" i="18" s="1"/>
  <c r="L173" i="18" s="1"/>
  <c r="L174" i="18" s="1"/>
  <c r="L175" i="18" s="1"/>
  <c r="L176" i="18" s="1"/>
  <c r="L177" i="18" s="1"/>
  <c r="L178" i="18" s="1"/>
  <c r="L179" i="18" s="1"/>
  <c r="L180" i="18" s="1"/>
  <c r="L181" i="18" s="1"/>
  <c r="L182" i="18" s="1"/>
  <c r="L183" i="18" s="1"/>
  <c r="L184" i="18" s="1"/>
  <c r="L185" i="18" s="1"/>
  <c r="L186" i="18" s="1"/>
  <c r="L188" i="18" s="1"/>
  <c r="L189" i="18" s="1"/>
  <c r="L190" i="18" s="1"/>
  <c r="L191" i="18" s="1"/>
  <c r="L192" i="18" s="1"/>
  <c r="L193" i="18" s="1"/>
  <c r="L194" i="18" s="1"/>
  <c r="L195" i="18" s="1"/>
  <c r="L196" i="18" s="1"/>
  <c r="L197" i="18" s="1"/>
  <c r="L198" i="18" s="1"/>
  <c r="L199" i="18" s="1"/>
  <c r="L200" i="18" s="1"/>
  <c r="L201" i="18" s="1"/>
  <c r="L202" i="18" s="1"/>
  <c r="L203" i="18" s="1"/>
  <c r="L204" i="18" s="1"/>
  <c r="L205" i="18" s="1"/>
  <c r="L206" i="18" s="1"/>
  <c r="L207" i="18" s="1"/>
  <c r="L208" i="18" s="1"/>
  <c r="L209" i="18" s="1"/>
  <c r="L210" i="18" s="1"/>
  <c r="L211" i="18" s="1"/>
  <c r="L212" i="18" s="1"/>
  <c r="L213" i="18" s="1"/>
  <c r="L214" i="18" s="1"/>
  <c r="L215" i="18" s="1"/>
  <c r="L216" i="18" s="1"/>
  <c r="L217" i="18" s="1"/>
  <c r="L218" i="18" s="1"/>
  <c r="L219" i="18" s="1"/>
  <c r="L220" i="18" s="1"/>
  <c r="L221" i="18" s="1"/>
  <c r="L222" i="18" s="1"/>
  <c r="L223" i="18" s="1"/>
  <c r="L224" i="18" s="1"/>
  <c r="L225" i="18" s="1"/>
  <c r="L226" i="18" s="1"/>
  <c r="L227" i="18" s="1"/>
  <c r="L228" i="18" s="1"/>
  <c r="L229" i="18" s="1"/>
  <c r="L230" i="18" s="1"/>
  <c r="L231" i="18" s="1"/>
  <c r="L232" i="18" s="1"/>
  <c r="L233" i="18" s="1"/>
  <c r="L234" i="18" s="1"/>
  <c r="L235" i="18" s="1"/>
  <c r="L236" i="18" s="1"/>
  <c r="L237" i="18" s="1"/>
  <c r="L238" i="18" s="1"/>
  <c r="L239" i="18" s="1"/>
  <c r="L240" i="18" s="1"/>
  <c r="L241" i="18" s="1"/>
  <c r="L242" i="18" s="1"/>
  <c r="L243" i="18" s="1"/>
  <c r="L244" i="18" s="1"/>
  <c r="L245" i="18" s="1"/>
  <c r="L246" i="18" s="1"/>
  <c r="L247" i="18" s="1"/>
  <c r="L248" i="18" s="1"/>
  <c r="L249" i="18" s="1"/>
  <c r="L250" i="18" s="1"/>
  <c r="L251" i="18" s="1"/>
  <c r="L252" i="18" s="1"/>
  <c r="L253" i="18" s="1"/>
  <c r="L254" i="18" s="1"/>
  <c r="L255" i="18" s="1"/>
  <c r="L256" i="18" s="1"/>
  <c r="L257" i="18" s="1"/>
  <c r="L258" i="18" s="1"/>
  <c r="L259" i="18" s="1"/>
  <c r="L260" i="18" s="1"/>
  <c r="L261" i="18" s="1"/>
  <c r="L262" i="18" s="1"/>
  <c r="L263" i="18" s="1"/>
  <c r="L264" i="18" s="1"/>
  <c r="L265" i="18" s="1"/>
  <c r="L266" i="18" s="1"/>
  <c r="L267" i="18" s="1"/>
  <c r="L268" i="18" s="1"/>
  <c r="L269" i="18" s="1"/>
  <c r="L270" i="18" s="1"/>
  <c r="L271" i="18" s="1"/>
  <c r="L272" i="18" s="1"/>
  <c r="L273" i="18" s="1"/>
  <c r="L274" i="18" s="1"/>
  <c r="L275" i="18" s="1"/>
  <c r="L276" i="18" s="1"/>
  <c r="L277" i="18" s="1"/>
  <c r="L278" i="18" s="1"/>
  <c r="L279" i="18" s="1"/>
  <c r="L280" i="18" s="1"/>
  <c r="L281" i="18" s="1"/>
  <c r="L282" i="18" s="1"/>
  <c r="L283" i="18" s="1"/>
  <c r="L284" i="18" s="1"/>
  <c r="L285" i="18" s="1"/>
  <c r="L286" i="18" s="1"/>
  <c r="L287" i="18" s="1"/>
  <c r="L288" i="18" s="1"/>
  <c r="L289" i="18" s="1"/>
  <c r="L290" i="18" s="1"/>
  <c r="L291" i="18" s="1"/>
  <c r="L292" i="18" s="1"/>
  <c r="L293" i="18" s="1"/>
  <c r="L294" i="18" s="1"/>
  <c r="L295" i="18" s="1"/>
  <c r="L296" i="18" s="1"/>
  <c r="L297" i="18" s="1"/>
  <c r="L298" i="18" s="1"/>
  <c r="L299" i="18" s="1"/>
  <c r="L300" i="18" s="1"/>
  <c r="L301" i="18" s="1"/>
  <c r="L302" i="18" s="1"/>
  <c r="L303" i="18" s="1"/>
  <c r="L304" i="18" s="1"/>
  <c r="L305" i="18" s="1"/>
  <c r="L306" i="18" s="1"/>
  <c r="L307" i="18" s="1"/>
  <c r="L308" i="18" s="1"/>
  <c r="L309" i="18" s="1"/>
  <c r="L310" i="18" s="1"/>
  <c r="L311" i="18" s="1"/>
  <c r="L312" i="18" s="1"/>
  <c r="L313" i="18" s="1"/>
  <c r="L314" i="18" s="1"/>
  <c r="L315" i="18" s="1"/>
  <c r="L316" i="18" s="1"/>
  <c r="L317" i="18" s="1"/>
  <c r="L318" i="18" s="1"/>
  <c r="L319" i="18" s="1"/>
  <c r="L320" i="18" s="1"/>
  <c r="L321" i="18" s="1"/>
  <c r="L322" i="18" s="1"/>
  <c r="L323" i="18" s="1"/>
  <c r="L324" i="18" s="1"/>
  <c r="L325" i="18" s="1"/>
  <c r="L326" i="18" s="1"/>
  <c r="L327" i="18" s="1"/>
  <c r="L328" i="18" s="1"/>
  <c r="L329" i="18" s="1"/>
  <c r="L330" i="18" s="1"/>
  <c r="L331" i="18" s="1"/>
  <c r="L332" i="18" s="1"/>
  <c r="L333" i="18" s="1"/>
  <c r="L334" i="18" s="1"/>
  <c r="L335" i="18" s="1"/>
  <c r="L336" i="18" s="1"/>
  <c r="L337" i="18" s="1"/>
  <c r="L338" i="18" s="1"/>
  <c r="L339" i="18" s="1"/>
  <c r="L340" i="18" s="1"/>
  <c r="L341" i="18" s="1"/>
  <c r="L342" i="18" s="1"/>
  <c r="L343" i="18" s="1"/>
  <c r="L344" i="18" s="1"/>
  <c r="L345" i="18" s="1"/>
  <c r="L346" i="18" s="1"/>
  <c r="L347" i="18" s="1"/>
  <c r="L348" i="18" s="1"/>
  <c r="L349" i="18" s="1"/>
  <c r="L350" i="18" s="1"/>
  <c r="L351" i="18" s="1"/>
  <c r="L352" i="18" s="1"/>
  <c r="L353" i="18" s="1"/>
  <c r="L354" i="18" s="1"/>
  <c r="L355" i="18" s="1"/>
  <c r="L356" i="18" s="1"/>
  <c r="L357" i="18" s="1"/>
  <c r="L358" i="18" s="1"/>
  <c r="L359" i="18" s="1"/>
  <c r="L360" i="18" s="1"/>
  <c r="L361" i="18" s="1"/>
  <c r="L362" i="18" s="1"/>
  <c r="L363" i="18" s="1"/>
  <c r="L364" i="18" s="1"/>
  <c r="L365" i="18" s="1"/>
  <c r="L366" i="18" s="1"/>
  <c r="L367" i="18" s="1"/>
  <c r="L368" i="18" s="1"/>
  <c r="L369" i="18" s="1"/>
  <c r="L370" i="18" s="1"/>
  <c r="L371" i="18" s="1"/>
  <c r="L372" i="18" s="1"/>
  <c r="L373" i="18" s="1"/>
  <c r="L374" i="18" s="1"/>
  <c r="L375" i="18" s="1"/>
  <c r="L376" i="18" s="1"/>
  <c r="L377" i="18" s="1"/>
  <c r="L378" i="18" s="1"/>
  <c r="L379" i="18" s="1"/>
  <c r="L380" i="18" s="1"/>
  <c r="L381" i="18" s="1"/>
  <c r="L382" i="18" s="1"/>
  <c r="L383" i="18" s="1"/>
  <c r="L384" i="18" s="1"/>
  <c r="L385" i="18" s="1"/>
  <c r="L386" i="18" s="1"/>
  <c r="L387" i="18" s="1"/>
  <c r="L388" i="18" s="1"/>
  <c r="L389" i="18" s="1"/>
  <c r="L390" i="18" s="1"/>
  <c r="L391" i="18" s="1"/>
  <c r="L392" i="18" s="1"/>
  <c r="L393" i="18" s="1"/>
  <c r="L394" i="18" s="1"/>
  <c r="L395" i="18" s="1"/>
  <c r="L396" i="18" s="1"/>
  <c r="L397" i="18" s="1"/>
  <c r="L398" i="18" s="1"/>
  <c r="L399" i="18" s="1"/>
  <c r="L400" i="18" s="1"/>
  <c r="L401" i="18" s="1"/>
  <c r="L402" i="18" s="1"/>
  <c r="L403" i="18" s="1"/>
  <c r="L404" i="18" s="1"/>
  <c r="L405" i="18" s="1"/>
  <c r="L406" i="18" s="1"/>
  <c r="L407" i="18" s="1"/>
  <c r="L408" i="18" s="1"/>
  <c r="L409" i="18" s="1"/>
  <c r="L410" i="18" s="1"/>
  <c r="L411" i="18" s="1"/>
  <c r="L412" i="18" s="1"/>
  <c r="L413" i="18" s="1"/>
  <c r="L414" i="18" s="1"/>
  <c r="L415" i="18" s="1"/>
  <c r="L416" i="18" s="1"/>
  <c r="L417" i="18" s="1"/>
  <c r="L418" i="18" s="1"/>
  <c r="L419" i="18" s="1"/>
  <c r="L420" i="18" s="1"/>
  <c r="L421" i="18" s="1"/>
  <c r="L422" i="18" s="1"/>
  <c r="L423" i="18" s="1"/>
  <c r="L424" i="18" s="1"/>
  <c r="L425" i="18" s="1"/>
  <c r="L426" i="18" s="1"/>
  <c r="L427" i="18" s="1"/>
  <c r="L428" i="18" s="1"/>
  <c r="L429" i="18" s="1"/>
  <c r="L430" i="18" s="1"/>
  <c r="L431" i="18" s="1"/>
  <c r="L432" i="18" s="1"/>
  <c r="L433" i="18" s="1"/>
  <c r="L434" i="18" s="1"/>
  <c r="L435" i="18" s="1"/>
  <c r="L436" i="18" s="1"/>
  <c r="L437" i="18" s="1"/>
  <c r="L438" i="18" s="1"/>
  <c r="L439" i="18" s="1"/>
  <c r="L440" i="18" s="1"/>
  <c r="L441" i="18" s="1"/>
  <c r="L442" i="18" s="1"/>
  <c r="L443" i="18" s="1"/>
  <c r="L444" i="18" s="1"/>
  <c r="L445" i="18" s="1"/>
  <c r="L446" i="18" s="1"/>
  <c r="L447" i="18" s="1"/>
  <c r="L448" i="18" s="1"/>
  <c r="L449" i="18" s="1"/>
  <c r="L450" i="18" s="1"/>
  <c r="L451" i="18" s="1"/>
  <c r="L452" i="18" s="1"/>
  <c r="L453" i="18" s="1"/>
  <c r="L454" i="18" s="1"/>
  <c r="L455" i="18" s="1"/>
  <c r="L456" i="18" s="1"/>
  <c r="L457" i="18" s="1"/>
  <c r="L458" i="18" s="1"/>
  <c r="L459" i="18" s="1"/>
  <c r="L460" i="18" s="1"/>
  <c r="L461" i="18" s="1"/>
  <c r="L462" i="18" s="1"/>
  <c r="L463" i="18" s="1"/>
  <c r="L464" i="18" s="1"/>
  <c r="L465" i="18" s="1"/>
  <c r="L466" i="18" s="1"/>
  <c r="L467" i="18" s="1"/>
  <c r="L468" i="18" s="1"/>
  <c r="L469" i="18" s="1"/>
  <c r="L470" i="18" s="1"/>
  <c r="L471" i="18" s="1"/>
  <c r="L472" i="18" s="1"/>
  <c r="L473" i="18" s="1"/>
  <c r="L474" i="18" s="1"/>
  <c r="L475" i="18" s="1"/>
  <c r="L476" i="18" s="1"/>
  <c r="L477" i="18" s="1"/>
  <c r="L478" i="18" s="1"/>
  <c r="L479" i="18" s="1"/>
  <c r="L480" i="18" s="1"/>
  <c r="L481" i="18" s="1"/>
  <c r="L482" i="18" s="1"/>
  <c r="L483" i="18" s="1"/>
  <c r="L484" i="18" s="1"/>
  <c r="L485" i="18" s="1"/>
  <c r="L486" i="18" s="1"/>
  <c r="L487" i="18" s="1"/>
  <c r="L488" i="18" s="1"/>
  <c r="L489" i="18" s="1"/>
  <c r="L490" i="18" s="1"/>
  <c r="L491" i="18" s="1"/>
  <c r="L492" i="18" s="1"/>
  <c r="L493" i="18" s="1"/>
  <c r="L494" i="18" s="1"/>
  <c r="L495" i="18" s="1"/>
  <c r="L7" i="18"/>
  <c r="L8" i="18" s="1"/>
  <c r="L9" i="18" s="1"/>
  <c r="E35" i="24"/>
  <c r="E118" i="24"/>
  <c r="E113" i="24"/>
  <c r="I504" i="18" l="1"/>
  <c r="I505" i="18" s="1"/>
  <c r="I506" i="18" s="1"/>
  <c r="I507" i="18" s="1"/>
  <c r="I508" i="18" s="1"/>
  <c r="I509" i="18" s="1"/>
  <c r="I510" i="18" s="1"/>
  <c r="I511" i="18" s="1"/>
  <c r="I512" i="18" s="1"/>
  <c r="I513" i="18" s="1"/>
  <c r="I514" i="18" s="1"/>
  <c r="I515" i="18" s="1"/>
  <c r="I516" i="18" s="1"/>
  <c r="I517" i="18" s="1"/>
  <c r="I518" i="18" s="1"/>
  <c r="I519" i="18" s="1"/>
  <c r="I520" i="18" s="1"/>
  <c r="I521" i="18" s="1"/>
  <c r="I522" i="18" s="1"/>
  <c r="I523" i="18" s="1"/>
  <c r="I524" i="18" s="1"/>
  <c r="I525" i="18" s="1"/>
  <c r="I526" i="18" s="1"/>
  <c r="I527" i="18" s="1"/>
  <c r="I528" i="18" s="1"/>
  <c r="I529" i="18" s="1"/>
  <c r="I530" i="18" s="1"/>
  <c r="I531" i="18" s="1"/>
  <c r="I532" i="18" s="1"/>
  <c r="I533" i="18" s="1"/>
  <c r="I534" i="18" s="1"/>
  <c r="I535" i="18" s="1"/>
  <c r="I536" i="18" s="1"/>
  <c r="I537" i="18" s="1"/>
  <c r="I538" i="18" s="1"/>
  <c r="I539" i="18" s="1"/>
  <c r="I540" i="18" s="1"/>
  <c r="I541" i="18" s="1"/>
  <c r="I542" i="18" s="1"/>
  <c r="I543" i="18" s="1"/>
  <c r="I544" i="18" s="1"/>
  <c r="I545" i="18" s="1"/>
  <c r="I546" i="18" s="1"/>
  <c r="I547" i="18" s="1"/>
  <c r="I548" i="18" s="1"/>
  <c r="I549" i="18" s="1"/>
  <c r="I550" i="18" s="1"/>
  <c r="I551" i="18" s="1"/>
  <c r="I552" i="18" s="1"/>
  <c r="I553" i="18" s="1"/>
  <c r="I554" i="18" s="1"/>
  <c r="I555" i="18" s="1"/>
  <c r="I556" i="18" s="1"/>
  <c r="I557" i="18" s="1"/>
  <c r="I558" i="18" s="1"/>
  <c r="I559" i="18" s="1"/>
  <c r="I560" i="18" s="1"/>
  <c r="I561" i="18" s="1"/>
  <c r="I562" i="18" s="1"/>
  <c r="I563" i="18" s="1"/>
  <c r="I564" i="18" s="1"/>
  <c r="I565" i="18" s="1"/>
  <c r="I566" i="18" s="1"/>
  <c r="I567" i="18" s="1"/>
  <c r="I568" i="18" s="1"/>
  <c r="I489" i="18"/>
  <c r="I490" i="18" s="1"/>
  <c r="I491" i="18" s="1"/>
  <c r="I492" i="18" s="1"/>
  <c r="I493" i="18" s="1"/>
  <c r="I494" i="18" s="1"/>
  <c r="I495" i="18" s="1"/>
  <c r="I496" i="18" s="1"/>
  <c r="I497" i="18" s="1"/>
  <c r="I498" i="18" s="1"/>
  <c r="I499" i="18" s="1"/>
  <c r="I500" i="18" s="1"/>
  <c r="I467" i="18"/>
  <c r="I468" i="18" s="1"/>
  <c r="I469" i="18" s="1"/>
  <c r="I470" i="18" s="1"/>
  <c r="I471" i="18" s="1"/>
  <c r="I472" i="18" s="1"/>
  <c r="I473" i="18" s="1"/>
  <c r="I474" i="18" s="1"/>
  <c r="I475" i="18" s="1"/>
  <c r="I476" i="18" s="1"/>
  <c r="I477" i="18" s="1"/>
  <c r="I478" i="18" s="1"/>
  <c r="I479" i="18" s="1"/>
  <c r="I480" i="18" s="1"/>
  <c r="I481" i="18" s="1"/>
  <c r="I482" i="18" s="1"/>
  <c r="I483" i="18" s="1"/>
  <c r="I484" i="18" s="1"/>
  <c r="I485" i="18" s="1"/>
  <c r="I445" i="18"/>
  <c r="I446" i="18" s="1"/>
  <c r="I447" i="18" s="1"/>
  <c r="I448" i="18" s="1"/>
  <c r="I449" i="18" s="1"/>
  <c r="I450" i="18" s="1"/>
  <c r="I451" i="18" s="1"/>
  <c r="I452" i="18" s="1"/>
  <c r="I453" i="18" s="1"/>
  <c r="I454" i="18" s="1"/>
  <c r="I455" i="18" s="1"/>
  <c r="I456" i="18" s="1"/>
  <c r="I457" i="18" s="1"/>
  <c r="I458" i="18" s="1"/>
  <c r="I459" i="18" s="1"/>
  <c r="I460" i="18" s="1"/>
  <c r="I461" i="18" s="1"/>
  <c r="I462" i="18" s="1"/>
  <c r="I463" i="18" s="1"/>
  <c r="I111" i="18"/>
  <c r="I112" i="18" s="1"/>
  <c r="I113" i="18" s="1"/>
  <c r="I114" i="18" s="1"/>
  <c r="I115" i="18" s="1"/>
  <c r="I116" i="18" s="1"/>
  <c r="I117" i="18" s="1"/>
  <c r="I118" i="18" s="1"/>
  <c r="I119" i="18" s="1"/>
  <c r="I120" i="18" s="1"/>
  <c r="I121" i="18" s="1"/>
  <c r="I122" i="18" s="1"/>
  <c r="I123" i="18" s="1"/>
  <c r="I124" i="18" s="1"/>
  <c r="I125" i="18" s="1"/>
  <c r="I126" i="18" s="1"/>
  <c r="I127" i="18" s="1"/>
  <c r="I128" i="18" s="1"/>
  <c r="I129" i="18" s="1"/>
  <c r="I130" i="18" s="1"/>
  <c r="I131" i="18" s="1"/>
  <c r="I132" i="18" s="1"/>
  <c r="I133" i="18" s="1"/>
  <c r="I134" i="18" s="1"/>
  <c r="I135" i="18" s="1"/>
  <c r="I136" i="18" s="1"/>
  <c r="I137" i="18" s="1"/>
  <c r="I138" i="18" s="1"/>
  <c r="I139" i="18" s="1"/>
  <c r="I140" i="18" s="1"/>
  <c r="I141" i="18" s="1"/>
  <c r="I142" i="18" s="1"/>
  <c r="I143" i="18" s="1"/>
  <c r="I144" i="18" s="1"/>
  <c r="I145" i="18" s="1"/>
  <c r="I146" i="18" s="1"/>
  <c r="I147" i="18" s="1"/>
  <c r="I148" i="18" s="1"/>
  <c r="I149" i="18" s="1"/>
  <c r="I150" i="18" s="1"/>
  <c r="I151" i="18" s="1"/>
  <c r="I152" i="18" s="1"/>
  <c r="I153" i="18" s="1"/>
  <c r="I154" i="18" s="1"/>
  <c r="I155" i="18" s="1"/>
  <c r="I156" i="18" s="1"/>
  <c r="I157" i="18" s="1"/>
  <c r="I158" i="18" s="1"/>
  <c r="I159" i="18" s="1"/>
  <c r="I160" i="18" s="1"/>
  <c r="I161" i="18" s="1"/>
  <c r="I162" i="18" s="1"/>
  <c r="I163" i="18" s="1"/>
  <c r="I164" i="18" s="1"/>
  <c r="I165" i="18" s="1"/>
  <c r="I166" i="18" s="1"/>
  <c r="I167" i="18" s="1"/>
  <c r="I168" i="18" s="1"/>
  <c r="I169" i="18" s="1"/>
  <c r="I170" i="18" s="1"/>
  <c r="I171" i="18" s="1"/>
  <c r="I172" i="18" s="1"/>
  <c r="I173" i="18" s="1"/>
  <c r="I174" i="18" s="1"/>
  <c r="I175" i="18" s="1"/>
  <c r="I176" i="18" s="1"/>
  <c r="I177" i="18" s="1"/>
  <c r="I178" i="18" s="1"/>
  <c r="I179" i="18" s="1"/>
  <c r="I180" i="18" s="1"/>
  <c r="I181" i="18" s="1"/>
  <c r="I182" i="18" s="1"/>
  <c r="I183" i="18" s="1"/>
  <c r="I184" i="18" s="1"/>
  <c r="I185" i="18" s="1"/>
  <c r="I186" i="18" s="1"/>
  <c r="I188" i="18" s="1"/>
  <c r="I189" i="18" s="1"/>
  <c r="I190" i="18" s="1"/>
  <c r="I191" i="18" s="1"/>
  <c r="I192" i="18" s="1"/>
  <c r="I193" i="18" s="1"/>
  <c r="I194" i="18" s="1"/>
  <c r="I195" i="18" s="1"/>
  <c r="I196" i="18" s="1"/>
  <c r="I197" i="18" s="1"/>
  <c r="I198" i="18" s="1"/>
  <c r="I199" i="18" s="1"/>
  <c r="I200" i="18" s="1"/>
  <c r="I201" i="18" s="1"/>
  <c r="I202" i="18" s="1"/>
  <c r="I203" i="18" s="1"/>
  <c r="I204" i="18" s="1"/>
  <c r="I205" i="18" s="1"/>
  <c r="I206" i="18" s="1"/>
  <c r="I207" i="18" s="1"/>
  <c r="I208" i="18" s="1"/>
  <c r="I209" i="18" s="1"/>
  <c r="I210" i="18" s="1"/>
  <c r="I211" i="18" s="1"/>
  <c r="I212" i="18" s="1"/>
  <c r="I213" i="18" s="1"/>
  <c r="I214" i="18" s="1"/>
  <c r="I215" i="18" s="1"/>
  <c r="I216" i="18" s="1"/>
  <c r="I217" i="18" s="1"/>
  <c r="I218" i="18" s="1"/>
  <c r="I219" i="18" s="1"/>
  <c r="I220" i="18" s="1"/>
  <c r="I221" i="18" s="1"/>
  <c r="I222" i="18" s="1"/>
  <c r="I223" i="18" s="1"/>
  <c r="I224" i="18" s="1"/>
  <c r="I225" i="18" s="1"/>
  <c r="I226" i="18" s="1"/>
  <c r="I227" i="18" s="1"/>
  <c r="I228" i="18" s="1"/>
  <c r="I229" i="18" s="1"/>
  <c r="I230" i="18" s="1"/>
  <c r="I231" i="18" s="1"/>
  <c r="I232" i="18" s="1"/>
  <c r="I233" i="18" s="1"/>
  <c r="I234" i="18" s="1"/>
  <c r="I235" i="18" s="1"/>
  <c r="I236" i="18" s="1"/>
  <c r="I237" i="18" s="1"/>
  <c r="I238" i="18" s="1"/>
  <c r="I239" i="18" s="1"/>
  <c r="I240" i="18" s="1"/>
  <c r="I241" i="18" s="1"/>
  <c r="I242" i="18" s="1"/>
  <c r="I243" i="18" s="1"/>
  <c r="I244" i="18" s="1"/>
  <c r="I245" i="18" s="1"/>
  <c r="I246" i="18" s="1"/>
  <c r="I247" i="18" s="1"/>
  <c r="I248" i="18" s="1"/>
  <c r="I249" i="18" s="1"/>
  <c r="I250" i="18" s="1"/>
  <c r="I251" i="18" s="1"/>
  <c r="I252" i="18" s="1"/>
  <c r="I253" i="18" s="1"/>
  <c r="I254" i="18" s="1"/>
  <c r="I255" i="18" s="1"/>
  <c r="I256" i="18" s="1"/>
  <c r="I257" i="18" s="1"/>
  <c r="I258" i="18" s="1"/>
  <c r="I259" i="18" s="1"/>
  <c r="I260" i="18" s="1"/>
  <c r="I261" i="18" s="1"/>
  <c r="I262" i="18" s="1"/>
  <c r="I263" i="18" s="1"/>
  <c r="I264" i="18" s="1"/>
  <c r="I265" i="18" s="1"/>
  <c r="I266" i="18" s="1"/>
  <c r="I267" i="18" s="1"/>
  <c r="I268" i="18" s="1"/>
  <c r="I269" i="18" s="1"/>
  <c r="I270" i="18" s="1"/>
  <c r="I271" i="18" s="1"/>
  <c r="I272" i="18" s="1"/>
  <c r="I273" i="18" s="1"/>
  <c r="I274" i="18" s="1"/>
  <c r="I275" i="18" s="1"/>
  <c r="I276" i="18" s="1"/>
  <c r="I277" i="18" s="1"/>
  <c r="I278" i="18" s="1"/>
  <c r="I279" i="18" s="1"/>
  <c r="I280" i="18" s="1"/>
  <c r="I281" i="18" s="1"/>
  <c r="I282" i="18" s="1"/>
  <c r="I283" i="18" s="1"/>
  <c r="I284" i="18" s="1"/>
  <c r="I285" i="18" s="1"/>
  <c r="I286" i="18" s="1"/>
  <c r="I287" i="18" s="1"/>
  <c r="I288" i="18" s="1"/>
  <c r="I289" i="18" s="1"/>
  <c r="I290" i="18" s="1"/>
  <c r="I291" i="18" s="1"/>
  <c r="I292" i="18" s="1"/>
  <c r="I293" i="18" s="1"/>
  <c r="I294" i="18" s="1"/>
  <c r="I295" i="18" s="1"/>
  <c r="I296" i="18" s="1"/>
  <c r="I297" i="18" s="1"/>
  <c r="I298" i="18" s="1"/>
  <c r="I299" i="18" s="1"/>
  <c r="I300" i="18" s="1"/>
  <c r="I301" i="18" s="1"/>
  <c r="I302" i="18" s="1"/>
  <c r="I303" i="18" s="1"/>
  <c r="I304" i="18" s="1"/>
  <c r="I305" i="18" s="1"/>
  <c r="I306" i="18" s="1"/>
  <c r="I307" i="18" s="1"/>
  <c r="I308" i="18" s="1"/>
  <c r="I309" i="18" s="1"/>
  <c r="I310" i="18" s="1"/>
  <c r="I311" i="18" s="1"/>
  <c r="I312" i="18" s="1"/>
  <c r="I313" i="18" s="1"/>
  <c r="I314" i="18" s="1"/>
  <c r="I315" i="18" s="1"/>
  <c r="I316" i="18" s="1"/>
  <c r="I317" i="18" s="1"/>
  <c r="I318" i="18" s="1"/>
  <c r="I319" i="18" s="1"/>
  <c r="I320" i="18" s="1"/>
  <c r="I321" i="18" s="1"/>
  <c r="I322" i="18" s="1"/>
  <c r="I323" i="18" s="1"/>
  <c r="I324" i="18" s="1"/>
  <c r="I325" i="18" s="1"/>
  <c r="I326" i="18" s="1"/>
  <c r="I327" i="18" s="1"/>
  <c r="I328" i="18" s="1"/>
  <c r="I329" i="18" s="1"/>
  <c r="I330" i="18" s="1"/>
  <c r="I331" i="18" s="1"/>
  <c r="I332" i="18" s="1"/>
  <c r="I333" i="18" s="1"/>
  <c r="I334" i="18" s="1"/>
  <c r="I335" i="18" s="1"/>
  <c r="I336" i="18" s="1"/>
  <c r="I337" i="18" s="1"/>
  <c r="I338" i="18" s="1"/>
  <c r="I339" i="18" s="1"/>
  <c r="I340" i="18" s="1"/>
  <c r="I341" i="18" s="1"/>
  <c r="I342" i="18" s="1"/>
  <c r="I343" i="18" s="1"/>
  <c r="I344" i="18" s="1"/>
  <c r="I345" i="18" s="1"/>
  <c r="I346" i="18" s="1"/>
  <c r="I347" i="18" s="1"/>
  <c r="I348" i="18" s="1"/>
  <c r="I349" i="18" s="1"/>
  <c r="I350" i="18" s="1"/>
  <c r="I351" i="18" s="1"/>
  <c r="I352" i="18" s="1"/>
  <c r="I353" i="18" s="1"/>
  <c r="I354" i="18" s="1"/>
  <c r="I355" i="18" s="1"/>
  <c r="I356" i="18" s="1"/>
  <c r="I357" i="18" s="1"/>
  <c r="I358" i="18" s="1"/>
  <c r="I359" i="18" s="1"/>
  <c r="I360" i="18" s="1"/>
  <c r="I361" i="18" s="1"/>
  <c r="I362" i="18" s="1"/>
  <c r="I363" i="18" s="1"/>
  <c r="I364" i="18" s="1"/>
  <c r="I365" i="18" s="1"/>
  <c r="I366" i="18" s="1"/>
  <c r="I367" i="18" s="1"/>
  <c r="I368" i="18" s="1"/>
  <c r="I369" i="18" s="1"/>
  <c r="I370" i="18" s="1"/>
  <c r="I371" i="18" s="1"/>
  <c r="I372" i="18" s="1"/>
  <c r="I373" i="18" s="1"/>
  <c r="I374" i="18" s="1"/>
  <c r="I375" i="18" s="1"/>
  <c r="I376" i="18" s="1"/>
  <c r="I377" i="18" s="1"/>
  <c r="I378" i="18" s="1"/>
  <c r="I379" i="18" s="1"/>
  <c r="I380" i="18" s="1"/>
  <c r="I381" i="18" s="1"/>
  <c r="I382" i="18" s="1"/>
  <c r="I383" i="18" s="1"/>
  <c r="I384" i="18" s="1"/>
  <c r="I385" i="18" s="1"/>
  <c r="I386" i="18" s="1"/>
  <c r="I387" i="18" s="1"/>
  <c r="I388" i="18" s="1"/>
  <c r="I389" i="18" s="1"/>
  <c r="I390" i="18" s="1"/>
  <c r="I391" i="18" s="1"/>
  <c r="I392" i="18" s="1"/>
  <c r="I393" i="18" s="1"/>
  <c r="I394" i="18" s="1"/>
  <c r="I395" i="18" s="1"/>
  <c r="I396" i="18" s="1"/>
  <c r="I397" i="18" s="1"/>
  <c r="I398" i="18" s="1"/>
  <c r="I399" i="18" s="1"/>
  <c r="I400" i="18" s="1"/>
  <c r="I401" i="18" s="1"/>
  <c r="I402" i="18" s="1"/>
  <c r="I403" i="18" s="1"/>
  <c r="I404" i="18" s="1"/>
  <c r="I405" i="18" s="1"/>
  <c r="I406" i="18" s="1"/>
  <c r="I407" i="18" s="1"/>
  <c r="I408" i="18" s="1"/>
  <c r="I409" i="18" s="1"/>
  <c r="I410" i="18" s="1"/>
  <c r="I411" i="18" s="1"/>
  <c r="I412" i="18" s="1"/>
  <c r="I413" i="18" s="1"/>
  <c r="I414" i="18" s="1"/>
  <c r="I415" i="18" s="1"/>
  <c r="I416" i="18" s="1"/>
  <c r="I417" i="18" s="1"/>
  <c r="I418" i="18" s="1"/>
  <c r="I419" i="18" s="1"/>
  <c r="I420" i="18" s="1"/>
  <c r="I421" i="18" s="1"/>
  <c r="I422" i="18" s="1"/>
  <c r="I423" i="18" s="1"/>
  <c r="I424" i="18" s="1"/>
  <c r="I425" i="18" s="1"/>
  <c r="I426" i="18" s="1"/>
  <c r="I427" i="18" s="1"/>
  <c r="I428" i="18" s="1"/>
  <c r="I429" i="18" s="1"/>
  <c r="I430" i="18" s="1"/>
  <c r="I431" i="18" s="1"/>
  <c r="I432" i="18" s="1"/>
  <c r="I433" i="18" s="1"/>
  <c r="I434" i="18" s="1"/>
  <c r="I435" i="18" s="1"/>
  <c r="I436" i="18" s="1"/>
  <c r="I437" i="18" s="1"/>
  <c r="I438" i="18" s="1"/>
  <c r="I439" i="18" s="1"/>
  <c r="I440" i="18" s="1"/>
  <c r="I441" i="18" s="1"/>
  <c r="I7" i="18"/>
  <c r="I8" i="18" s="1"/>
  <c r="I9" i="18" s="1"/>
  <c r="E544" i="18" l="1"/>
  <c r="E545" i="18" s="1"/>
  <c r="E546" i="18" s="1"/>
  <c r="E547" i="18" s="1"/>
  <c r="E548" i="18" s="1"/>
  <c r="E549" i="18" s="1"/>
  <c r="E550" i="18" s="1"/>
  <c r="E551" i="18" s="1"/>
  <c r="E552" i="18" s="1"/>
  <c r="E553" i="18" s="1"/>
  <c r="E554" i="18" s="1"/>
  <c r="E555" i="18" s="1"/>
  <c r="E556" i="18" s="1"/>
  <c r="E557" i="18" s="1"/>
  <c r="E558" i="18" s="1"/>
  <c r="E559" i="18" s="1"/>
  <c r="E560" i="18" s="1"/>
  <c r="E561" i="18" s="1"/>
  <c r="E562" i="18" s="1"/>
  <c r="E563" i="18" s="1"/>
  <c r="E564" i="18" s="1"/>
  <c r="E565" i="18" s="1"/>
  <c r="E566" i="18" s="1"/>
  <c r="E567" i="18" s="1"/>
  <c r="E568" i="18" s="1"/>
  <c r="E569" i="18" s="1"/>
  <c r="E570" i="18" s="1"/>
  <c r="E571" i="18" s="1"/>
  <c r="E572" i="18" s="1"/>
  <c r="E573" i="18" s="1"/>
  <c r="E574" i="18" s="1"/>
  <c r="E575" i="18" s="1"/>
  <c r="E576" i="18" s="1"/>
  <c r="E577" i="18" s="1"/>
  <c r="E578" i="18" s="1"/>
  <c r="E579" i="18" s="1"/>
  <c r="E580" i="18" s="1"/>
  <c r="E581" i="18" s="1"/>
  <c r="E582" i="18" s="1"/>
  <c r="E583" i="18" s="1"/>
  <c r="E584" i="18" s="1"/>
  <c r="E585" i="18" s="1"/>
  <c r="E586" i="18" s="1"/>
  <c r="E587" i="18" s="1"/>
  <c r="E588" i="18" s="1"/>
  <c r="E589" i="18" s="1"/>
  <c r="E590" i="18" s="1"/>
  <c r="E591" i="18" s="1"/>
  <c r="E592" i="18" s="1"/>
  <c r="E593" i="18" s="1"/>
  <c r="E594" i="18" s="1"/>
  <c r="E595" i="18" s="1"/>
  <c r="E596" i="18" s="1"/>
  <c r="E597" i="18" s="1"/>
  <c r="E598" i="18" s="1"/>
  <c r="E599" i="18" s="1"/>
  <c r="E600" i="18" s="1"/>
  <c r="E601" i="18" s="1"/>
  <c r="E602" i="18" s="1"/>
  <c r="E603" i="18" s="1"/>
  <c r="E604" i="18" s="1"/>
  <c r="E605" i="18" s="1"/>
  <c r="E606" i="18" s="1"/>
  <c r="E607" i="18" s="1"/>
  <c r="E608" i="18" s="1"/>
  <c r="E522" i="18"/>
  <c r="E523" i="18" s="1"/>
  <c r="E524" i="18" s="1"/>
  <c r="E525" i="18" s="1"/>
  <c r="E526" i="18" s="1"/>
  <c r="E527" i="18" s="1"/>
  <c r="E528" i="18" s="1"/>
  <c r="E529" i="18" s="1"/>
  <c r="E530" i="18" s="1"/>
  <c r="E531" i="18" s="1"/>
  <c r="E532" i="18" s="1"/>
  <c r="E533" i="18" s="1"/>
  <c r="E534" i="18" s="1"/>
  <c r="E535" i="18" s="1"/>
  <c r="E536" i="18" s="1"/>
  <c r="E537" i="18" s="1"/>
  <c r="E538" i="18" s="1"/>
  <c r="E539" i="18" s="1"/>
  <c r="E540" i="18" s="1"/>
  <c r="E494" i="18"/>
  <c r="E495" i="18" s="1"/>
  <c r="E496" i="18" s="1"/>
  <c r="E497" i="18" s="1"/>
  <c r="E498" i="18" s="1"/>
  <c r="E499" i="18" s="1"/>
  <c r="E500" i="18" s="1"/>
  <c r="E501" i="18" s="1"/>
  <c r="E502" i="18" s="1"/>
  <c r="E503" i="18" s="1"/>
  <c r="E504" i="18" s="1"/>
  <c r="E505" i="18" s="1"/>
  <c r="E506" i="18" s="1"/>
  <c r="E507" i="18" s="1"/>
  <c r="E508" i="18" s="1"/>
  <c r="E509" i="18" s="1"/>
  <c r="E510" i="18" s="1"/>
  <c r="E511" i="18" s="1"/>
  <c r="E512" i="18" s="1"/>
  <c r="E513" i="18" s="1"/>
  <c r="E514" i="18" s="1"/>
  <c r="E515" i="18" s="1"/>
  <c r="E516" i="18" s="1"/>
  <c r="E517" i="18" s="1"/>
  <c r="E518" i="18" s="1"/>
  <c r="E451" i="18"/>
  <c r="E452" i="18" s="1"/>
  <c r="E453" i="18" s="1"/>
  <c r="E454" i="18" s="1"/>
  <c r="E455" i="18" s="1"/>
  <c r="E456" i="18" s="1"/>
  <c r="E457" i="18" s="1"/>
  <c r="E458" i="18" s="1"/>
  <c r="E459" i="18" s="1"/>
  <c r="E460" i="18" s="1"/>
  <c r="E461" i="18" s="1"/>
  <c r="E462" i="18" s="1"/>
  <c r="E463" i="18" s="1"/>
  <c r="E464" i="18" s="1"/>
  <c r="E465" i="18" s="1"/>
  <c r="E466" i="18" s="1"/>
  <c r="E467" i="18" s="1"/>
  <c r="E468" i="18" s="1"/>
  <c r="E469" i="18" s="1"/>
  <c r="E470" i="18" s="1"/>
  <c r="E471" i="18" s="1"/>
  <c r="E472" i="18" s="1"/>
  <c r="E473" i="18" s="1"/>
  <c r="E474" i="18" s="1"/>
  <c r="E475" i="18" s="1"/>
  <c r="E476" i="18" s="1"/>
  <c r="E477" i="18" s="1"/>
  <c r="E478" i="18" s="1"/>
  <c r="E479" i="18" s="1"/>
  <c r="E480" i="18" s="1"/>
  <c r="E481" i="18" s="1"/>
  <c r="E482" i="18" s="1"/>
  <c r="E483" i="18" s="1"/>
  <c r="E484" i="18" s="1"/>
  <c r="E485" i="18" s="1"/>
  <c r="E486" i="18" s="1"/>
  <c r="E487" i="18" s="1"/>
  <c r="E488" i="18" s="1"/>
  <c r="E489" i="18" s="1"/>
  <c r="E490" i="18" s="1"/>
  <c r="E111" i="18"/>
  <c r="E112" i="18" s="1"/>
  <c r="E113" i="18" s="1"/>
  <c r="E114" i="18" s="1"/>
  <c r="E115" i="18" s="1"/>
  <c r="E116" i="18" s="1"/>
  <c r="E117" i="18" s="1"/>
  <c r="E118" i="18" s="1"/>
  <c r="E119" i="18" s="1"/>
  <c r="E120" i="18" s="1"/>
  <c r="E121" i="18" s="1"/>
  <c r="E122" i="18" s="1"/>
  <c r="E123" i="18" s="1"/>
  <c r="E124" i="18" s="1"/>
  <c r="E125" i="18" s="1"/>
  <c r="E126" i="18" s="1"/>
  <c r="E127" i="18" s="1"/>
  <c r="E128" i="18" s="1"/>
  <c r="E129" i="18" s="1"/>
  <c r="E130" i="18" s="1"/>
  <c r="E131" i="18" s="1"/>
  <c r="E132" i="18" s="1"/>
  <c r="E133" i="18" s="1"/>
  <c r="E134" i="18" s="1"/>
  <c r="E135" i="18" s="1"/>
  <c r="E136" i="18" s="1"/>
  <c r="E137" i="18" s="1"/>
  <c r="E138" i="18" s="1"/>
  <c r="E139" i="18" s="1"/>
  <c r="E140" i="18" s="1"/>
  <c r="E141" i="18" s="1"/>
  <c r="E142" i="18" s="1"/>
  <c r="E143" i="18" s="1"/>
  <c r="E144" i="18" s="1"/>
  <c r="E145" i="18" s="1"/>
  <c r="E146" i="18" s="1"/>
  <c r="E147" i="18" s="1"/>
  <c r="E148" i="18" s="1"/>
  <c r="E149" i="18" s="1"/>
  <c r="E150" i="18" s="1"/>
  <c r="E151" i="18" s="1"/>
  <c r="E152" i="18" s="1"/>
  <c r="E153" i="18" s="1"/>
  <c r="E154" i="18" s="1"/>
  <c r="E155" i="18" s="1"/>
  <c r="E156" i="18" s="1"/>
  <c r="E157" i="18" s="1"/>
  <c r="E158" i="18" s="1"/>
  <c r="E159" i="18" s="1"/>
  <c r="E160" i="18" s="1"/>
  <c r="E161" i="18" s="1"/>
  <c r="E162" i="18" s="1"/>
  <c r="E163" i="18" s="1"/>
  <c r="E164" i="18" s="1"/>
  <c r="E165" i="18" s="1"/>
  <c r="E166" i="18" s="1"/>
  <c r="E167" i="18" s="1"/>
  <c r="E168" i="18" s="1"/>
  <c r="E169" i="18" s="1"/>
  <c r="E170" i="18" s="1"/>
  <c r="E171" i="18" s="1"/>
  <c r="E172" i="18" s="1"/>
  <c r="E173" i="18" s="1"/>
  <c r="E174" i="18" s="1"/>
  <c r="E175" i="18" s="1"/>
  <c r="E176" i="18" s="1"/>
  <c r="E177" i="18" s="1"/>
  <c r="E178" i="18" s="1"/>
  <c r="E179" i="18" s="1"/>
  <c r="E180" i="18" s="1"/>
  <c r="E181" i="18" s="1"/>
  <c r="E182" i="18" s="1"/>
  <c r="E183" i="18" s="1"/>
  <c r="E184" i="18" s="1"/>
  <c r="E185" i="18" s="1"/>
  <c r="E186" i="18" s="1"/>
  <c r="E188" i="18" s="1"/>
  <c r="E189" i="18" s="1"/>
  <c r="E190" i="18" s="1"/>
  <c r="E191" i="18" s="1"/>
  <c r="E192" i="18" s="1"/>
  <c r="E193" i="18" s="1"/>
  <c r="E194" i="18" s="1"/>
  <c r="E195" i="18" s="1"/>
  <c r="E196" i="18" s="1"/>
  <c r="E197" i="18" s="1"/>
  <c r="E198" i="18" s="1"/>
  <c r="E199" i="18" s="1"/>
  <c r="E200" i="18" s="1"/>
  <c r="E201" i="18" s="1"/>
  <c r="E202" i="18" s="1"/>
  <c r="E203" i="18" s="1"/>
  <c r="E204" i="18" s="1"/>
  <c r="E205" i="18" s="1"/>
  <c r="E206" i="18" s="1"/>
  <c r="E207" i="18" s="1"/>
  <c r="E208" i="18" s="1"/>
  <c r="E209" i="18" s="1"/>
  <c r="E210" i="18" s="1"/>
  <c r="E211" i="18" s="1"/>
  <c r="E212" i="18" s="1"/>
  <c r="E213" i="18" s="1"/>
  <c r="E214" i="18" s="1"/>
  <c r="E215" i="18" s="1"/>
  <c r="E216" i="18" s="1"/>
  <c r="E217" i="18" s="1"/>
  <c r="E218" i="18" s="1"/>
  <c r="E219" i="18" s="1"/>
  <c r="E220" i="18" s="1"/>
  <c r="E221" i="18" s="1"/>
  <c r="E222" i="18" s="1"/>
  <c r="E223" i="18" s="1"/>
  <c r="E224" i="18" s="1"/>
  <c r="E225" i="18" s="1"/>
  <c r="E226" i="18" s="1"/>
  <c r="E227" i="18" s="1"/>
  <c r="E228" i="18" s="1"/>
  <c r="E229" i="18" s="1"/>
  <c r="E230" i="18" s="1"/>
  <c r="E231" i="18" s="1"/>
  <c r="E232" i="18" s="1"/>
  <c r="E233" i="18" s="1"/>
  <c r="E234" i="18" s="1"/>
  <c r="E235" i="18" s="1"/>
  <c r="E236" i="18" s="1"/>
  <c r="E237" i="18" s="1"/>
  <c r="E238" i="18" s="1"/>
  <c r="E239" i="18" s="1"/>
  <c r="E240" i="18" s="1"/>
  <c r="E241" i="18" s="1"/>
  <c r="E242" i="18" s="1"/>
  <c r="E243" i="18" s="1"/>
  <c r="E244" i="18" s="1"/>
  <c r="E245" i="18" s="1"/>
  <c r="E246" i="18" s="1"/>
  <c r="E247" i="18" s="1"/>
  <c r="E248" i="18" s="1"/>
  <c r="E249" i="18" s="1"/>
  <c r="E250" i="18" s="1"/>
  <c r="E251" i="18" s="1"/>
  <c r="E252" i="18" s="1"/>
  <c r="E253" i="18" s="1"/>
  <c r="E254" i="18" s="1"/>
  <c r="E255" i="18" s="1"/>
  <c r="E256" i="18" s="1"/>
  <c r="E257" i="18" s="1"/>
  <c r="E258" i="18" s="1"/>
  <c r="E259" i="18" s="1"/>
  <c r="E260" i="18" s="1"/>
  <c r="E261" i="18" s="1"/>
  <c r="E262" i="18" s="1"/>
  <c r="E263" i="18" s="1"/>
  <c r="E264" i="18" s="1"/>
  <c r="E265" i="18" s="1"/>
  <c r="E266" i="18" s="1"/>
  <c r="E267" i="18" s="1"/>
  <c r="E268" i="18" s="1"/>
  <c r="E269" i="18" s="1"/>
  <c r="E270" i="18" s="1"/>
  <c r="E271" i="18" s="1"/>
  <c r="E272" i="18" s="1"/>
  <c r="E273" i="18" s="1"/>
  <c r="E274" i="18" s="1"/>
  <c r="E275" i="18" s="1"/>
  <c r="E276" i="18" s="1"/>
  <c r="E277" i="18" s="1"/>
  <c r="E278" i="18" s="1"/>
  <c r="E279" i="18" s="1"/>
  <c r="E280" i="18" s="1"/>
  <c r="E281" i="18" s="1"/>
  <c r="E282" i="18" s="1"/>
  <c r="E283" i="18" s="1"/>
  <c r="E284" i="18" s="1"/>
  <c r="E285" i="18" s="1"/>
  <c r="E286" i="18" s="1"/>
  <c r="E287" i="18" s="1"/>
  <c r="E288" i="18" s="1"/>
  <c r="E289" i="18" s="1"/>
  <c r="E290" i="18" s="1"/>
  <c r="E291" i="18" s="1"/>
  <c r="E292" i="18" s="1"/>
  <c r="E293" i="18" s="1"/>
  <c r="E294" i="18" s="1"/>
  <c r="E295" i="18" s="1"/>
  <c r="E296" i="18" s="1"/>
  <c r="E297" i="18" s="1"/>
  <c r="E298" i="18" s="1"/>
  <c r="E299" i="18" s="1"/>
  <c r="E300" i="18" s="1"/>
  <c r="E301" i="18" s="1"/>
  <c r="E302" i="18" s="1"/>
  <c r="E303" i="18" s="1"/>
  <c r="E304" i="18" s="1"/>
  <c r="E305" i="18" s="1"/>
  <c r="E306" i="18" s="1"/>
  <c r="E307" i="18" s="1"/>
  <c r="E308" i="18" s="1"/>
  <c r="E309" i="18" s="1"/>
  <c r="E310" i="18" s="1"/>
  <c r="E311" i="18" s="1"/>
  <c r="E312" i="18" s="1"/>
  <c r="E313" i="18" s="1"/>
  <c r="E314" i="18" s="1"/>
  <c r="E315" i="18" s="1"/>
  <c r="E316" i="18" s="1"/>
  <c r="E317" i="18" s="1"/>
  <c r="E318" i="18" s="1"/>
  <c r="E319" i="18" s="1"/>
  <c r="E320" i="18" s="1"/>
  <c r="E321" i="18" s="1"/>
  <c r="E322" i="18" s="1"/>
  <c r="E323" i="18" s="1"/>
  <c r="E324" i="18" s="1"/>
  <c r="E325" i="18" s="1"/>
  <c r="E326" i="18" s="1"/>
  <c r="E327" i="18" s="1"/>
  <c r="E328" i="18" s="1"/>
  <c r="E329" i="18" s="1"/>
  <c r="E330" i="18" s="1"/>
  <c r="E331" i="18" s="1"/>
  <c r="E332" i="18" s="1"/>
  <c r="E333" i="18" s="1"/>
  <c r="E334" i="18" s="1"/>
  <c r="E335" i="18" s="1"/>
  <c r="E336" i="18" s="1"/>
  <c r="E337" i="18" s="1"/>
  <c r="E338" i="18" s="1"/>
  <c r="E339" i="18" s="1"/>
  <c r="E340" i="18" s="1"/>
  <c r="E341" i="18" s="1"/>
  <c r="E342" i="18" s="1"/>
  <c r="E343" i="18" s="1"/>
  <c r="E344" i="18" s="1"/>
  <c r="E345" i="18" s="1"/>
  <c r="E346" i="18" s="1"/>
  <c r="E347" i="18" s="1"/>
  <c r="E348" i="18" s="1"/>
  <c r="E349" i="18" s="1"/>
  <c r="E350" i="18" s="1"/>
  <c r="E351" i="18" s="1"/>
  <c r="E352" i="18" s="1"/>
  <c r="E353" i="18" s="1"/>
  <c r="E354" i="18" s="1"/>
  <c r="E355" i="18" s="1"/>
  <c r="E356" i="18" s="1"/>
  <c r="E357" i="18" s="1"/>
  <c r="E358" i="18" s="1"/>
  <c r="E359" i="18" s="1"/>
  <c r="E360" i="18" s="1"/>
  <c r="E361" i="18" s="1"/>
  <c r="E362" i="18" s="1"/>
  <c r="E363" i="18" s="1"/>
  <c r="E364" i="18" s="1"/>
  <c r="E365" i="18" s="1"/>
  <c r="E366" i="18" s="1"/>
  <c r="E367" i="18" s="1"/>
  <c r="E368" i="18" s="1"/>
  <c r="E369" i="18" s="1"/>
  <c r="E370" i="18" s="1"/>
  <c r="E371" i="18" s="1"/>
  <c r="E372" i="18" s="1"/>
  <c r="E373" i="18" s="1"/>
  <c r="E374" i="18" s="1"/>
  <c r="E375" i="18" s="1"/>
  <c r="E376" i="18" s="1"/>
  <c r="E377" i="18" s="1"/>
  <c r="E378" i="18" s="1"/>
  <c r="E379" i="18" s="1"/>
  <c r="E380" i="18" s="1"/>
  <c r="E381" i="18" s="1"/>
  <c r="E382" i="18" s="1"/>
  <c r="E383" i="18" s="1"/>
  <c r="E384" i="18" s="1"/>
  <c r="E385" i="18" s="1"/>
  <c r="E386" i="18" s="1"/>
  <c r="E387" i="18" s="1"/>
  <c r="E388" i="18" s="1"/>
  <c r="E389" i="18" s="1"/>
  <c r="E390" i="18" s="1"/>
  <c r="E391" i="18" s="1"/>
  <c r="E392" i="18" s="1"/>
  <c r="E393" i="18" s="1"/>
  <c r="E394" i="18" s="1"/>
  <c r="E395" i="18" s="1"/>
  <c r="E396" i="18" s="1"/>
  <c r="E397" i="18" s="1"/>
  <c r="E398" i="18" s="1"/>
  <c r="E399" i="18" s="1"/>
  <c r="E400" i="18" s="1"/>
  <c r="E401" i="18" s="1"/>
  <c r="E402" i="18" s="1"/>
  <c r="E403" i="18" s="1"/>
  <c r="E404" i="18" s="1"/>
  <c r="E405" i="18" s="1"/>
  <c r="E406" i="18" s="1"/>
  <c r="E407" i="18" s="1"/>
  <c r="E408" i="18" s="1"/>
  <c r="E409" i="18" s="1"/>
  <c r="E410" i="18" s="1"/>
  <c r="E411" i="18" s="1"/>
  <c r="E412" i="18" s="1"/>
  <c r="E413" i="18" s="1"/>
  <c r="E414" i="18" s="1"/>
  <c r="E415" i="18" s="1"/>
  <c r="E416" i="18" s="1"/>
  <c r="E417" i="18" s="1"/>
  <c r="E418" i="18" s="1"/>
  <c r="E419" i="18" s="1"/>
  <c r="E420" i="18" s="1"/>
  <c r="E421" i="18" s="1"/>
  <c r="E422" i="18" s="1"/>
  <c r="E423" i="18" s="1"/>
  <c r="E424" i="18" s="1"/>
  <c r="E425" i="18" s="1"/>
  <c r="E426" i="18" s="1"/>
  <c r="E427" i="18" s="1"/>
  <c r="E428" i="18" s="1"/>
  <c r="E429" i="18" s="1"/>
  <c r="E430" i="18" s="1"/>
  <c r="E431" i="18" s="1"/>
  <c r="E432" i="18" s="1"/>
  <c r="E433" i="18" s="1"/>
  <c r="E434" i="18" s="1"/>
  <c r="E435" i="18" s="1"/>
  <c r="E436" i="18" s="1"/>
  <c r="E437" i="18" s="1"/>
  <c r="E438" i="18" s="1"/>
  <c r="E439" i="18" s="1"/>
  <c r="E440" i="18" s="1"/>
  <c r="E441" i="18" s="1"/>
  <c r="E442" i="18" s="1"/>
  <c r="E443" i="18" s="1"/>
  <c r="E444" i="18" s="1"/>
  <c r="E445" i="18" s="1"/>
  <c r="E446" i="18" s="1"/>
  <c r="E447" i="18" s="1"/>
  <c r="E7" i="18"/>
  <c r="E8" i="18" s="1"/>
  <c r="E9" i="18" s="1"/>
  <c r="K2" i="11"/>
  <c r="E73" i="24" l="1"/>
  <c r="B543" i="18"/>
  <c r="B544" i="18" s="1"/>
  <c r="B545" i="18" s="1"/>
  <c r="B546" i="18" s="1"/>
  <c r="B547" i="18" s="1"/>
  <c r="B548" i="18" s="1"/>
  <c r="B549" i="18" s="1"/>
  <c r="B550" i="18" s="1"/>
  <c r="B551" i="18" s="1"/>
  <c r="B552" i="18" s="1"/>
  <c r="B553" i="18" s="1"/>
  <c r="B554" i="18" s="1"/>
  <c r="B555" i="18" s="1"/>
  <c r="B556" i="18" s="1"/>
  <c r="B557" i="18" s="1"/>
  <c r="B558" i="18" s="1"/>
  <c r="B559" i="18" s="1"/>
  <c r="B560" i="18" s="1"/>
  <c r="B561" i="18" s="1"/>
  <c r="B562" i="18" s="1"/>
  <c r="B563" i="18" s="1"/>
  <c r="B564" i="18" s="1"/>
  <c r="B565" i="18" s="1"/>
  <c r="B566" i="18" s="1"/>
  <c r="B567" i="18" s="1"/>
  <c r="B568" i="18" s="1"/>
  <c r="B569" i="18" s="1"/>
  <c r="B570" i="18" s="1"/>
  <c r="B571" i="18" s="1"/>
  <c r="B572" i="18" s="1"/>
  <c r="B573" i="18" s="1"/>
  <c r="B574" i="18" s="1"/>
  <c r="B575" i="18" s="1"/>
  <c r="B576" i="18" s="1"/>
  <c r="B577" i="18" s="1"/>
  <c r="B578" i="18" s="1"/>
  <c r="B579" i="18" s="1"/>
  <c r="B580" i="18" s="1"/>
  <c r="B581" i="18" s="1"/>
  <c r="B582" i="18" s="1"/>
  <c r="B583" i="18" s="1"/>
  <c r="B584" i="18" s="1"/>
  <c r="B585" i="18" s="1"/>
  <c r="B586" i="18" s="1"/>
  <c r="B587" i="18" s="1"/>
  <c r="B588" i="18" s="1"/>
  <c r="B589" i="18" s="1"/>
  <c r="B590" i="18" s="1"/>
  <c r="B591" i="18" s="1"/>
  <c r="B592" i="18" s="1"/>
  <c r="B593" i="18" s="1"/>
  <c r="B594" i="18" s="1"/>
  <c r="B595" i="18" s="1"/>
  <c r="B596" i="18" s="1"/>
  <c r="B597" i="18" s="1"/>
  <c r="B598" i="18" s="1"/>
  <c r="B599" i="18" s="1"/>
  <c r="B600" i="18" s="1"/>
  <c r="B601" i="18" s="1"/>
  <c r="B602" i="18" s="1"/>
  <c r="B603" i="18" s="1"/>
  <c r="B604" i="18" s="1"/>
  <c r="B605" i="18" s="1"/>
  <c r="B606" i="18" s="1"/>
  <c r="B607" i="18" s="1"/>
  <c r="B522" i="18"/>
  <c r="B523" i="18" s="1"/>
  <c r="B524" i="18" s="1"/>
  <c r="B525" i="18" s="1"/>
  <c r="B526" i="18" s="1"/>
  <c r="B527" i="18" s="1"/>
  <c r="B528" i="18" s="1"/>
  <c r="B529" i="18" s="1"/>
  <c r="B530" i="18" s="1"/>
  <c r="B531" i="18" s="1"/>
  <c r="B532" i="18" s="1"/>
  <c r="B533" i="18" s="1"/>
  <c r="B534" i="18" s="1"/>
  <c r="B535" i="18" s="1"/>
  <c r="B536" i="18" s="1"/>
  <c r="B537" i="18" s="1"/>
  <c r="B538" i="18" s="1"/>
  <c r="B539" i="18" s="1"/>
  <c r="B508" i="18"/>
  <c r="B509" i="18" s="1"/>
  <c r="B510" i="18" s="1"/>
  <c r="B511" i="18" s="1"/>
  <c r="B512" i="18" s="1"/>
  <c r="B513" i="18" s="1"/>
  <c r="B514" i="18" s="1"/>
  <c r="B515" i="18" s="1"/>
  <c r="B516" i="18" s="1"/>
  <c r="B517" i="18" s="1"/>
  <c r="B518" i="18" s="1"/>
  <c r="B494" i="18"/>
  <c r="B495" i="18" s="1"/>
  <c r="B496" i="18" s="1"/>
  <c r="B497" i="18" s="1"/>
  <c r="B498" i="18" s="1"/>
  <c r="B499" i="18" s="1"/>
  <c r="B500" i="18" s="1"/>
  <c r="B501" i="18" s="1"/>
  <c r="B502" i="18" s="1"/>
  <c r="B503" i="18" s="1"/>
  <c r="B504" i="18" s="1"/>
  <c r="B505" i="18" s="1"/>
  <c r="B506" i="18" s="1"/>
  <c r="B507" i="18" s="1"/>
  <c r="B451" i="18"/>
  <c r="B452" i="18" s="1"/>
  <c r="B453" i="18" s="1"/>
  <c r="B454" i="18" s="1"/>
  <c r="B455" i="18" s="1"/>
  <c r="B456" i="18" s="1"/>
  <c r="B457" i="18" s="1"/>
  <c r="B458" i="18" s="1"/>
  <c r="B459" i="18" s="1"/>
  <c r="B460" i="18" s="1"/>
  <c r="B461" i="18" s="1"/>
  <c r="B462" i="18" s="1"/>
  <c r="B463" i="18" s="1"/>
  <c r="B464" i="18" s="1"/>
  <c r="B465" i="18" s="1"/>
  <c r="B466" i="18" s="1"/>
  <c r="B467" i="18" s="1"/>
  <c r="B468" i="18" s="1"/>
  <c r="B469" i="18" s="1"/>
  <c r="B470" i="18" s="1"/>
  <c r="B471" i="18" s="1"/>
  <c r="B472" i="18" s="1"/>
  <c r="B473" i="18" s="1"/>
  <c r="B474" i="18" s="1"/>
  <c r="B475" i="18" s="1"/>
  <c r="B476" i="18" s="1"/>
  <c r="B477" i="18" s="1"/>
  <c r="B478" i="18" s="1"/>
  <c r="B479" i="18" s="1"/>
  <c r="B480" i="18" s="1"/>
  <c r="B481" i="18" s="1"/>
  <c r="B482" i="18" s="1"/>
  <c r="B483" i="18" s="1"/>
  <c r="B484" i="18" s="1"/>
  <c r="B485" i="18" s="1"/>
  <c r="B486" i="18" s="1"/>
  <c r="B487" i="18" s="1"/>
  <c r="B488" i="18" s="1"/>
  <c r="B489" i="18" s="1"/>
  <c r="B490" i="18" s="1"/>
  <c r="B111" i="18"/>
  <c r="B112" i="18" s="1"/>
  <c r="B113" i="18" s="1"/>
  <c r="B114" i="18" s="1"/>
  <c r="B115" i="18" s="1"/>
  <c r="B116" i="18" s="1"/>
  <c r="B117" i="18" s="1"/>
  <c r="B118" i="18" s="1"/>
  <c r="B119" i="18" s="1"/>
  <c r="B120" i="18" s="1"/>
  <c r="B121" i="18" s="1"/>
  <c r="B122" i="18" s="1"/>
  <c r="B123" i="18" s="1"/>
  <c r="B124" i="18" s="1"/>
  <c r="B125" i="18" s="1"/>
  <c r="B126" i="18" s="1"/>
  <c r="B127" i="18" s="1"/>
  <c r="B128" i="18" s="1"/>
  <c r="B129" i="18" s="1"/>
  <c r="B130" i="18" s="1"/>
  <c r="B131" i="18" s="1"/>
  <c r="B132" i="18" s="1"/>
  <c r="B133" i="18" s="1"/>
  <c r="B134" i="18" s="1"/>
  <c r="B135" i="18" s="1"/>
  <c r="B136" i="18" s="1"/>
  <c r="B137" i="18" s="1"/>
  <c r="B138" i="18" s="1"/>
  <c r="B139" i="18" s="1"/>
  <c r="B140" i="18" s="1"/>
  <c r="B141" i="18" s="1"/>
  <c r="B142" i="18" s="1"/>
  <c r="B143" i="18" s="1"/>
  <c r="B144" i="18" s="1"/>
  <c r="B145" i="18" s="1"/>
  <c r="B146" i="18" s="1"/>
  <c r="B147" i="18" s="1"/>
  <c r="B148" i="18" s="1"/>
  <c r="B149" i="18" s="1"/>
  <c r="B150" i="18" s="1"/>
  <c r="B151" i="18" s="1"/>
  <c r="B152" i="18" s="1"/>
  <c r="B153" i="18" s="1"/>
  <c r="B154" i="18" s="1"/>
  <c r="B155" i="18" s="1"/>
  <c r="B156" i="18" s="1"/>
  <c r="B157" i="18" s="1"/>
  <c r="B158" i="18" s="1"/>
  <c r="B159" i="18" s="1"/>
  <c r="B160" i="18" s="1"/>
  <c r="B161" i="18" s="1"/>
  <c r="B162" i="18" s="1"/>
  <c r="B163" i="18" s="1"/>
  <c r="B164" i="18" s="1"/>
  <c r="B165" i="18" s="1"/>
  <c r="B166" i="18" s="1"/>
  <c r="B167" i="18" s="1"/>
  <c r="B168" i="18" s="1"/>
  <c r="B169" i="18" s="1"/>
  <c r="B170" i="18" s="1"/>
  <c r="B171" i="18" s="1"/>
  <c r="B172" i="18" s="1"/>
  <c r="B173" i="18" s="1"/>
  <c r="B174" i="18" s="1"/>
  <c r="B175" i="18" s="1"/>
  <c r="B176" i="18" s="1"/>
  <c r="B177" i="18" s="1"/>
  <c r="B178" i="18" s="1"/>
  <c r="B179" i="18" s="1"/>
  <c r="B180" i="18" s="1"/>
  <c r="B181" i="18" s="1"/>
  <c r="B182" i="18" s="1"/>
  <c r="B183" i="18" s="1"/>
  <c r="B184" i="18" s="1"/>
  <c r="B185" i="18" s="1"/>
  <c r="B186" i="18" s="1"/>
  <c r="B188" i="18" s="1"/>
  <c r="B189" i="18" s="1"/>
  <c r="B190" i="18" s="1"/>
  <c r="B191" i="18" s="1"/>
  <c r="B192" i="18" s="1"/>
  <c r="B193" i="18" s="1"/>
  <c r="B194" i="18" s="1"/>
  <c r="B195" i="18" s="1"/>
  <c r="B196" i="18" s="1"/>
  <c r="B197" i="18" s="1"/>
  <c r="B198" i="18" s="1"/>
  <c r="B199" i="18" s="1"/>
  <c r="B200" i="18" s="1"/>
  <c r="B201" i="18" s="1"/>
  <c r="B202" i="18" s="1"/>
  <c r="B203" i="18" s="1"/>
  <c r="B204" i="18" s="1"/>
  <c r="B205" i="18" s="1"/>
  <c r="B206" i="18" s="1"/>
  <c r="B207" i="18" s="1"/>
  <c r="B208" i="18" s="1"/>
  <c r="B209" i="18" s="1"/>
  <c r="B210" i="18" s="1"/>
  <c r="B211" i="18" s="1"/>
  <c r="B212" i="18" s="1"/>
  <c r="B213" i="18" s="1"/>
  <c r="B214" i="18" s="1"/>
  <c r="B215" i="18" s="1"/>
  <c r="B216" i="18" s="1"/>
  <c r="B217" i="18" s="1"/>
  <c r="B218" i="18" s="1"/>
  <c r="B219" i="18" s="1"/>
  <c r="B220" i="18" s="1"/>
  <c r="B221" i="18" s="1"/>
  <c r="B222" i="18" s="1"/>
  <c r="B223" i="18" s="1"/>
  <c r="B224" i="18" s="1"/>
  <c r="B225" i="18" s="1"/>
  <c r="B226" i="18" s="1"/>
  <c r="B227" i="18" s="1"/>
  <c r="B228" i="18" s="1"/>
  <c r="B229" i="18" s="1"/>
  <c r="B230" i="18" s="1"/>
  <c r="B231" i="18" s="1"/>
  <c r="B232" i="18" s="1"/>
  <c r="B233" i="18" s="1"/>
  <c r="B234" i="18" s="1"/>
  <c r="B235" i="18" s="1"/>
  <c r="B236" i="18" s="1"/>
  <c r="B237" i="18" s="1"/>
  <c r="B238" i="18" s="1"/>
  <c r="B239" i="18" s="1"/>
  <c r="B240" i="18" s="1"/>
  <c r="B241" i="18" s="1"/>
  <c r="B242" i="18" s="1"/>
  <c r="B243" i="18" s="1"/>
  <c r="B244" i="18" s="1"/>
  <c r="B245" i="18" s="1"/>
  <c r="B246" i="18" s="1"/>
  <c r="B247" i="18" s="1"/>
  <c r="B248" i="18" s="1"/>
  <c r="B249" i="18" s="1"/>
  <c r="B250" i="18" s="1"/>
  <c r="B251" i="18" s="1"/>
  <c r="B252" i="18" s="1"/>
  <c r="B253" i="18" s="1"/>
  <c r="B254" i="18" s="1"/>
  <c r="B255" i="18" s="1"/>
  <c r="B256" i="18" s="1"/>
  <c r="B257" i="18" s="1"/>
  <c r="B258" i="18" s="1"/>
  <c r="B259" i="18" s="1"/>
  <c r="B260" i="18" s="1"/>
  <c r="B261" i="18" s="1"/>
  <c r="B262" i="18" s="1"/>
  <c r="B263" i="18" s="1"/>
  <c r="B264" i="18" s="1"/>
  <c r="B265" i="18" s="1"/>
  <c r="B266" i="18" s="1"/>
  <c r="B267" i="18" s="1"/>
  <c r="B268" i="18" s="1"/>
  <c r="B269" i="18" s="1"/>
  <c r="B270" i="18" s="1"/>
  <c r="B271" i="18" s="1"/>
  <c r="B272" i="18" s="1"/>
  <c r="B273" i="18" s="1"/>
  <c r="B274" i="18" s="1"/>
  <c r="B275" i="18" s="1"/>
  <c r="B276" i="18" s="1"/>
  <c r="B277" i="18" s="1"/>
  <c r="B278" i="18" s="1"/>
  <c r="B279" i="18" s="1"/>
  <c r="B280" i="18" s="1"/>
  <c r="B281" i="18" s="1"/>
  <c r="B282" i="18" s="1"/>
  <c r="B283" i="18" s="1"/>
  <c r="B284" i="18" s="1"/>
  <c r="B285" i="18" s="1"/>
  <c r="B286" i="18" s="1"/>
  <c r="B287" i="18" s="1"/>
  <c r="B288" i="18" s="1"/>
  <c r="B289" i="18" s="1"/>
  <c r="B290" i="18" s="1"/>
  <c r="B291" i="18" s="1"/>
  <c r="B292" i="18" s="1"/>
  <c r="B293" i="18" s="1"/>
  <c r="B294" i="18" s="1"/>
  <c r="B295" i="18" s="1"/>
  <c r="B296" i="18" s="1"/>
  <c r="B297" i="18" s="1"/>
  <c r="B298" i="18" s="1"/>
  <c r="B299" i="18" s="1"/>
  <c r="B300" i="18" s="1"/>
  <c r="B301" i="18" s="1"/>
  <c r="B302" i="18" s="1"/>
  <c r="B303" i="18" s="1"/>
  <c r="B304" i="18" s="1"/>
  <c r="B305" i="18" s="1"/>
  <c r="B306" i="18" s="1"/>
  <c r="B307" i="18" s="1"/>
  <c r="B308" i="18" s="1"/>
  <c r="B309" i="18" s="1"/>
  <c r="B310" i="18" s="1"/>
  <c r="B311" i="18" s="1"/>
  <c r="B312" i="18" s="1"/>
  <c r="B313" i="18" s="1"/>
  <c r="B314" i="18" s="1"/>
  <c r="B315" i="18" s="1"/>
  <c r="B316" i="18" s="1"/>
  <c r="B317" i="18" s="1"/>
  <c r="B318" i="18" s="1"/>
  <c r="B319" i="18" s="1"/>
  <c r="B320" i="18" s="1"/>
  <c r="B321" i="18" s="1"/>
  <c r="B322" i="18" s="1"/>
  <c r="B323" i="18" s="1"/>
  <c r="B324" i="18" s="1"/>
  <c r="B325" i="18" s="1"/>
  <c r="B326" i="18" s="1"/>
  <c r="B327" i="18" s="1"/>
  <c r="B328" i="18" s="1"/>
  <c r="B329" i="18" s="1"/>
  <c r="B330" i="18" s="1"/>
  <c r="B331" i="18" s="1"/>
  <c r="B332" i="18" s="1"/>
  <c r="B333" i="18" s="1"/>
  <c r="B334" i="18" s="1"/>
  <c r="B335" i="18" s="1"/>
  <c r="B336" i="18" s="1"/>
  <c r="B337" i="18" s="1"/>
  <c r="B338" i="18" s="1"/>
  <c r="B339" i="18" s="1"/>
  <c r="B340" i="18" s="1"/>
  <c r="B341" i="18" s="1"/>
  <c r="B342" i="18" s="1"/>
  <c r="B343" i="18" s="1"/>
  <c r="B344" i="18" s="1"/>
  <c r="B345" i="18" s="1"/>
  <c r="B346" i="18" s="1"/>
  <c r="B347" i="18" s="1"/>
  <c r="B348" i="18" s="1"/>
  <c r="B349" i="18" s="1"/>
  <c r="B350" i="18" s="1"/>
  <c r="B351" i="18" s="1"/>
  <c r="B352" i="18" s="1"/>
  <c r="B353" i="18" s="1"/>
  <c r="B354" i="18" s="1"/>
  <c r="B355" i="18" s="1"/>
  <c r="B356" i="18" s="1"/>
  <c r="B357" i="18" s="1"/>
  <c r="B358" i="18" s="1"/>
  <c r="B359" i="18" s="1"/>
  <c r="B360" i="18" s="1"/>
  <c r="B361" i="18" s="1"/>
  <c r="B362" i="18" s="1"/>
  <c r="B363" i="18" s="1"/>
  <c r="B364" i="18" s="1"/>
  <c r="B365" i="18" s="1"/>
  <c r="B366" i="18" s="1"/>
  <c r="B367" i="18" s="1"/>
  <c r="B368" i="18" s="1"/>
  <c r="B369" i="18" s="1"/>
  <c r="B370" i="18" s="1"/>
  <c r="B371" i="18" s="1"/>
  <c r="B372" i="18" s="1"/>
  <c r="B373" i="18" s="1"/>
  <c r="B374" i="18" s="1"/>
  <c r="B375" i="18" s="1"/>
  <c r="B376" i="18" s="1"/>
  <c r="B377" i="18" s="1"/>
  <c r="B378" i="18" s="1"/>
  <c r="B379" i="18" s="1"/>
  <c r="B380" i="18" s="1"/>
  <c r="B381" i="18" s="1"/>
  <c r="B382" i="18" s="1"/>
  <c r="B383" i="18" s="1"/>
  <c r="B384" i="18" s="1"/>
  <c r="B385" i="18" s="1"/>
  <c r="B386" i="18" s="1"/>
  <c r="B387" i="18" s="1"/>
  <c r="B388" i="18" s="1"/>
  <c r="B389" i="18" s="1"/>
  <c r="B390" i="18" s="1"/>
  <c r="B391" i="18" s="1"/>
  <c r="B392" i="18" s="1"/>
  <c r="B393" i="18" s="1"/>
  <c r="B394" i="18" s="1"/>
  <c r="B395" i="18" s="1"/>
  <c r="B396" i="18" s="1"/>
  <c r="B397" i="18" s="1"/>
  <c r="B398" i="18" s="1"/>
  <c r="B399" i="18" s="1"/>
  <c r="B400" i="18" s="1"/>
  <c r="B401" i="18" s="1"/>
  <c r="B402" i="18" s="1"/>
  <c r="B403" i="18" s="1"/>
  <c r="B404" i="18" s="1"/>
  <c r="B405" i="18" s="1"/>
  <c r="B406" i="18" s="1"/>
  <c r="B407" i="18" s="1"/>
  <c r="B408" i="18" s="1"/>
  <c r="B409" i="18" s="1"/>
  <c r="B410" i="18" s="1"/>
  <c r="B411" i="18" s="1"/>
  <c r="B412" i="18" s="1"/>
  <c r="B413" i="18" s="1"/>
  <c r="B414" i="18" s="1"/>
  <c r="B415" i="18" s="1"/>
  <c r="B416" i="18" s="1"/>
  <c r="B417" i="18" s="1"/>
  <c r="B418" i="18" s="1"/>
  <c r="B419" i="18" s="1"/>
  <c r="B420" i="18" s="1"/>
  <c r="B421" i="18" s="1"/>
  <c r="B422" i="18" s="1"/>
  <c r="B423" i="18" s="1"/>
  <c r="B424" i="18" s="1"/>
  <c r="B425" i="18" s="1"/>
  <c r="B426" i="18" s="1"/>
  <c r="B427" i="18" s="1"/>
  <c r="B428" i="18" s="1"/>
  <c r="B429" i="18" s="1"/>
  <c r="B430" i="18" s="1"/>
  <c r="B431" i="18" s="1"/>
  <c r="B432" i="18" s="1"/>
  <c r="B433" i="18" s="1"/>
  <c r="B434" i="18" s="1"/>
  <c r="B435" i="18" s="1"/>
  <c r="B436" i="18" s="1"/>
  <c r="B437" i="18" s="1"/>
  <c r="B438" i="18" s="1"/>
  <c r="B439" i="18" s="1"/>
  <c r="B440" i="18" s="1"/>
  <c r="B441" i="18" s="1"/>
  <c r="B442" i="18" s="1"/>
  <c r="B443" i="18" s="1"/>
  <c r="B444" i="18" s="1"/>
  <c r="B445" i="18" s="1"/>
  <c r="B446" i="18" s="1"/>
  <c r="B447" i="18" s="1"/>
  <c r="B7" i="18"/>
  <c r="B8" i="18" s="1"/>
  <c r="B9" i="18" s="1"/>
  <c r="Q21" i="16"/>
  <c r="Q22" i="16" s="1"/>
  <c r="Q23" i="16" s="1"/>
  <c r="E108" i="24"/>
  <c r="N8" i="15"/>
  <c r="N9" i="15" s="1"/>
  <c r="N10" i="15" s="1"/>
  <c r="N11" i="15" s="1"/>
  <c r="N12" i="15" s="1"/>
  <c r="N13" i="15" s="1"/>
  <c r="N14" i="15" s="1"/>
  <c r="N15" i="15" s="1"/>
  <c r="N16" i="15" s="1"/>
  <c r="N17" i="15" s="1"/>
  <c r="N18" i="15" s="1"/>
  <c r="N19" i="15" s="1"/>
  <c r="N20" i="15" s="1"/>
  <c r="N21" i="15" s="1"/>
  <c r="N22" i="15" s="1"/>
  <c r="N23" i="15" s="1"/>
  <c r="N24" i="15" s="1"/>
  <c r="N25" i="15" s="1"/>
  <c r="N26" i="15" s="1"/>
  <c r="N27" i="15" s="1"/>
  <c r="N28" i="15" s="1"/>
  <c r="N29" i="15" s="1"/>
  <c r="N30" i="15" s="1"/>
  <c r="N31" i="15" s="1"/>
  <c r="N32" i="15" s="1"/>
  <c r="N33" i="15" s="1"/>
  <c r="N34" i="15" s="1"/>
  <c r="N35" i="15" s="1"/>
  <c r="N36" i="15" s="1"/>
  <c r="N37" i="15" s="1"/>
  <c r="N38" i="15" s="1"/>
  <c r="N39" i="15" s="1"/>
  <c r="N40" i="15" s="1"/>
  <c r="N41" i="15" s="1"/>
  <c r="N42" i="15" s="1"/>
  <c r="N43" i="15" s="1"/>
  <c r="N44" i="15" s="1"/>
  <c r="N45" i="15" s="1"/>
  <c r="N46" i="15" s="1"/>
  <c r="N47" i="15" s="1"/>
  <c r="N48" i="15" s="1"/>
  <c r="N49" i="15" s="1"/>
  <c r="N50" i="15" s="1"/>
  <c r="N51" i="15" s="1"/>
  <c r="N52" i="15" s="1"/>
  <c r="N53" i="15" s="1"/>
  <c r="N54" i="15" s="1"/>
  <c r="N55" i="15" s="1"/>
  <c r="N56" i="15" s="1"/>
  <c r="N57" i="15" s="1"/>
  <c r="N58" i="15" s="1"/>
  <c r="N59" i="15" s="1"/>
  <c r="N7" i="15"/>
  <c r="I656" i="13"/>
  <c r="I657" i="13" s="1"/>
  <c r="I658" i="13" s="1"/>
  <c r="I659" i="13" s="1"/>
  <c r="I660" i="13" s="1"/>
  <c r="I661" i="13" s="1"/>
  <c r="I662" i="13" s="1"/>
  <c r="I663" i="13" s="1"/>
  <c r="I664" i="13" s="1"/>
  <c r="I665" i="13" s="1"/>
  <c r="I666" i="13" s="1"/>
  <c r="I667" i="13" s="1"/>
  <c r="I668" i="13" s="1"/>
  <c r="I669" i="13" s="1"/>
  <c r="I670" i="13" s="1"/>
  <c r="I671" i="13" s="1"/>
  <c r="I672" i="13" s="1"/>
  <c r="I673" i="13" s="1"/>
  <c r="I674" i="13" s="1"/>
  <c r="I675" i="13" s="1"/>
  <c r="I676" i="13" s="1"/>
  <c r="I677" i="13" s="1"/>
  <c r="I678" i="13" s="1"/>
  <c r="I679" i="13" s="1"/>
  <c r="I680" i="13" s="1"/>
  <c r="I681" i="13" s="1"/>
  <c r="I682" i="13" s="1"/>
  <c r="I683" i="13" s="1"/>
  <c r="I684" i="13" s="1"/>
  <c r="I685" i="13" s="1"/>
  <c r="I686" i="13" s="1"/>
  <c r="I687" i="13" s="1"/>
  <c r="I688" i="13" s="1"/>
  <c r="I689" i="13" s="1"/>
  <c r="I690" i="13" s="1"/>
  <c r="I691" i="13" s="1"/>
  <c r="I692" i="13" s="1"/>
  <c r="I693" i="13" s="1"/>
  <c r="I694" i="13" s="1"/>
  <c r="I695" i="13" s="1"/>
  <c r="I696" i="13" s="1"/>
  <c r="I697" i="13" s="1"/>
  <c r="I698" i="13" s="1"/>
  <c r="I699" i="13" s="1"/>
  <c r="I700" i="13" s="1"/>
  <c r="I701" i="13" s="1"/>
  <c r="I702" i="13" s="1"/>
  <c r="I703" i="13" s="1"/>
  <c r="I704" i="13" s="1"/>
  <c r="I705" i="13" s="1"/>
  <c r="I706" i="13" s="1"/>
  <c r="I707" i="13" s="1"/>
  <c r="I708" i="13" s="1"/>
  <c r="I709" i="13" s="1"/>
  <c r="I710" i="13" s="1"/>
  <c r="I711" i="13" s="1"/>
  <c r="I712" i="13" s="1"/>
  <c r="I713" i="13" s="1"/>
  <c r="I714" i="13" s="1"/>
  <c r="I715" i="13" s="1"/>
  <c r="I716" i="13" s="1"/>
  <c r="I717" i="13" s="1"/>
  <c r="I718" i="13" s="1"/>
  <c r="I719" i="13" s="1"/>
  <c r="I720" i="13" s="1"/>
  <c r="I721" i="13" s="1"/>
  <c r="I722" i="13" s="1"/>
  <c r="I723" i="13" s="1"/>
  <c r="I724" i="13" s="1"/>
  <c r="I725" i="13" s="1"/>
  <c r="I726" i="13" s="1"/>
  <c r="I727" i="13" s="1"/>
  <c r="I728" i="13" s="1"/>
  <c r="I729" i="13" s="1"/>
  <c r="I730" i="13" s="1"/>
  <c r="I731" i="13" s="1"/>
  <c r="I732" i="13" s="1"/>
  <c r="I733" i="13" s="1"/>
  <c r="I734" i="13" s="1"/>
  <c r="I735" i="13" s="1"/>
  <c r="I736" i="13" s="1"/>
  <c r="I737" i="13" s="1"/>
  <c r="I738" i="13" s="1"/>
  <c r="I739" i="13" s="1"/>
  <c r="I740" i="13" s="1"/>
  <c r="I741" i="13" s="1"/>
  <c r="I742" i="13" s="1"/>
  <c r="I743" i="13" s="1"/>
  <c r="I744" i="13" s="1"/>
  <c r="I745" i="13" s="1"/>
  <c r="H6" i="15"/>
  <c r="H7" i="15" s="1"/>
  <c r="H8" i="15" s="1"/>
  <c r="H9" i="15" s="1"/>
  <c r="H10" i="15" s="1"/>
  <c r="H11" i="15" s="1"/>
  <c r="H12" i="15" s="1"/>
  <c r="H13" i="15" s="1"/>
  <c r="H14" i="15" s="1"/>
  <c r="H15" i="15" s="1"/>
  <c r="H16" i="15" s="1"/>
  <c r="H17" i="15" s="1"/>
  <c r="H18" i="15" s="1"/>
  <c r="H19" i="15" s="1"/>
  <c r="I483" i="13"/>
  <c r="I484" i="13" s="1"/>
  <c r="I485" i="13" s="1"/>
  <c r="I486" i="13" s="1"/>
  <c r="I487" i="13" s="1"/>
  <c r="I488" i="13" s="1"/>
  <c r="I489" i="13" s="1"/>
  <c r="I490" i="13" s="1"/>
  <c r="I491" i="13" s="1"/>
  <c r="I492" i="13" s="1"/>
  <c r="I493" i="13" s="1"/>
  <c r="I494" i="13" s="1"/>
  <c r="I495" i="13" s="1"/>
  <c r="I496" i="13" s="1"/>
  <c r="I497" i="13" s="1"/>
  <c r="I498" i="13" s="1"/>
  <c r="I499" i="13" s="1"/>
  <c r="I500" i="13" s="1"/>
  <c r="I501" i="13" s="1"/>
  <c r="I502" i="13" s="1"/>
  <c r="I503" i="13" s="1"/>
  <c r="I504" i="13" s="1"/>
  <c r="I505" i="13" s="1"/>
  <c r="I506" i="13" s="1"/>
  <c r="I507" i="13" s="1"/>
  <c r="I508" i="13" s="1"/>
  <c r="I509" i="13" s="1"/>
  <c r="I510" i="13" s="1"/>
  <c r="I511" i="13" s="1"/>
  <c r="I512" i="13" s="1"/>
  <c r="I513" i="13" s="1"/>
  <c r="I514" i="13" s="1"/>
  <c r="I515" i="13" s="1"/>
  <c r="I516" i="13" s="1"/>
  <c r="I517" i="13" s="1"/>
  <c r="I518" i="13" s="1"/>
  <c r="I519" i="13" s="1"/>
  <c r="I520" i="13" s="1"/>
  <c r="I521" i="13" s="1"/>
  <c r="I522" i="13" s="1"/>
  <c r="I523" i="13" s="1"/>
  <c r="I524" i="13" s="1"/>
  <c r="I525" i="13" s="1"/>
  <c r="I526" i="13" s="1"/>
  <c r="I527" i="13" s="1"/>
  <c r="I528" i="13" s="1"/>
  <c r="I529" i="13" s="1"/>
  <c r="I530" i="13" s="1"/>
  <c r="I531" i="13" s="1"/>
  <c r="I532" i="13" s="1"/>
  <c r="I533" i="13" s="1"/>
  <c r="I534" i="13" s="1"/>
  <c r="I535" i="13" s="1"/>
  <c r="I536" i="13" s="1"/>
  <c r="I537" i="13" s="1"/>
  <c r="I538" i="13" s="1"/>
  <c r="I539" i="13" s="1"/>
  <c r="I540" i="13" s="1"/>
  <c r="I541" i="13" s="1"/>
  <c r="I542" i="13" s="1"/>
  <c r="I543" i="13" s="1"/>
  <c r="I544" i="13" s="1"/>
  <c r="I545" i="13" s="1"/>
  <c r="I546" i="13" s="1"/>
  <c r="I547" i="13" s="1"/>
  <c r="I548" i="13" s="1"/>
  <c r="I549" i="13" s="1"/>
  <c r="I550" i="13" s="1"/>
  <c r="I551" i="13" s="1"/>
  <c r="I552" i="13" s="1"/>
  <c r="I553" i="13" s="1"/>
  <c r="I554" i="13" s="1"/>
  <c r="I555" i="13" s="1"/>
  <c r="I556" i="13" s="1"/>
  <c r="I557" i="13" s="1"/>
  <c r="I558" i="13" s="1"/>
  <c r="I559" i="13" s="1"/>
  <c r="I560" i="13" s="1"/>
  <c r="I561" i="13" s="1"/>
  <c r="I562" i="13" s="1"/>
  <c r="I563" i="13" s="1"/>
  <c r="I564" i="13" s="1"/>
  <c r="I565" i="13" s="1"/>
  <c r="I566" i="13" s="1"/>
  <c r="I567" i="13" s="1"/>
  <c r="I568" i="13" s="1"/>
  <c r="I569" i="13" s="1"/>
  <c r="I570" i="13" s="1"/>
  <c r="I571" i="13" s="1"/>
  <c r="I572" i="13" s="1"/>
  <c r="I573" i="13" s="1"/>
  <c r="I574" i="13" s="1"/>
  <c r="I575" i="13" s="1"/>
  <c r="I576" i="13" s="1"/>
  <c r="I577" i="13" s="1"/>
  <c r="I578" i="13" s="1"/>
  <c r="I579" i="13" s="1"/>
  <c r="I580" i="13" s="1"/>
  <c r="I581" i="13" s="1"/>
  <c r="I582" i="13" s="1"/>
  <c r="I583" i="13" s="1"/>
  <c r="I584" i="13" s="1"/>
  <c r="I585" i="13" s="1"/>
  <c r="I586" i="13" s="1"/>
  <c r="I587" i="13" s="1"/>
  <c r="I588" i="13" s="1"/>
  <c r="I589" i="13" s="1"/>
  <c r="I590" i="13" s="1"/>
  <c r="I591" i="13" s="1"/>
  <c r="I592" i="13" s="1"/>
  <c r="I593" i="13" s="1"/>
  <c r="I594" i="13" s="1"/>
  <c r="I595" i="13" s="1"/>
  <c r="I596" i="13" s="1"/>
  <c r="I597" i="13" s="1"/>
  <c r="I598" i="13" s="1"/>
  <c r="I599" i="13" s="1"/>
  <c r="I600" i="13" s="1"/>
  <c r="I601" i="13" s="1"/>
  <c r="I602" i="13" s="1"/>
  <c r="I603" i="13" s="1"/>
  <c r="I604" i="13" s="1"/>
  <c r="I605" i="13" s="1"/>
  <c r="I606" i="13" s="1"/>
  <c r="I607" i="13" s="1"/>
  <c r="I608" i="13" s="1"/>
  <c r="I609" i="13" s="1"/>
  <c r="I610" i="13" s="1"/>
  <c r="I611" i="13" s="1"/>
  <c r="I612" i="13" s="1"/>
  <c r="I613" i="13" s="1"/>
  <c r="I614" i="13" s="1"/>
  <c r="I615" i="13" s="1"/>
  <c r="I616" i="13" s="1"/>
  <c r="I617" i="13" s="1"/>
  <c r="I618" i="13" s="1"/>
  <c r="I619" i="13" s="1"/>
  <c r="I620" i="13" s="1"/>
  <c r="I621" i="13" s="1"/>
  <c r="I622" i="13" s="1"/>
  <c r="I623" i="13" s="1"/>
  <c r="I624" i="13" s="1"/>
  <c r="I625" i="13" s="1"/>
  <c r="I626" i="13" s="1"/>
  <c r="I627" i="13" s="1"/>
  <c r="I628" i="13" s="1"/>
  <c r="I629" i="13" s="1"/>
  <c r="I630" i="13" s="1"/>
  <c r="I631" i="13" s="1"/>
  <c r="I632" i="13" s="1"/>
  <c r="I633" i="13" s="1"/>
  <c r="I634" i="13" s="1"/>
  <c r="I635" i="13" s="1"/>
  <c r="I636" i="13" s="1"/>
  <c r="I637" i="13" s="1"/>
  <c r="I638" i="13" s="1"/>
  <c r="I639" i="13" s="1"/>
  <c r="I640" i="13" s="1"/>
  <c r="I641" i="13" s="1"/>
  <c r="I642" i="13" s="1"/>
  <c r="I643" i="13" s="1"/>
  <c r="I644" i="13" s="1"/>
  <c r="I645" i="13" s="1"/>
  <c r="I646" i="13" s="1"/>
  <c r="I647" i="13" s="1"/>
  <c r="I648" i="13" s="1"/>
  <c r="I649" i="13" s="1"/>
  <c r="I650" i="13" s="1"/>
  <c r="I651" i="13" s="1"/>
  <c r="I652" i="13" s="1"/>
  <c r="I311" i="13"/>
  <c r="I312" i="13" s="1"/>
  <c r="I313" i="13" s="1"/>
  <c r="I314" i="13" s="1"/>
  <c r="I315" i="13" s="1"/>
  <c r="I316" i="13" s="1"/>
  <c r="I317" i="13" s="1"/>
  <c r="I318" i="13" s="1"/>
  <c r="I319" i="13" s="1"/>
  <c r="I320" i="13" s="1"/>
  <c r="I321" i="13" s="1"/>
  <c r="I322" i="13" s="1"/>
  <c r="I323" i="13" s="1"/>
  <c r="I324" i="13" s="1"/>
  <c r="I325" i="13" s="1"/>
  <c r="I326" i="13" s="1"/>
  <c r="I327" i="13" s="1"/>
  <c r="I328" i="13" s="1"/>
  <c r="I329" i="13" s="1"/>
  <c r="I330" i="13" s="1"/>
  <c r="I331" i="13" s="1"/>
  <c r="I332" i="13" s="1"/>
  <c r="I333" i="13" s="1"/>
  <c r="I334" i="13" s="1"/>
  <c r="I335" i="13" s="1"/>
  <c r="I336" i="13" s="1"/>
  <c r="I337" i="13" s="1"/>
  <c r="I338" i="13" s="1"/>
  <c r="I339" i="13" s="1"/>
  <c r="I340" i="13" s="1"/>
  <c r="I341" i="13" s="1"/>
  <c r="I342" i="13" s="1"/>
  <c r="I343" i="13" s="1"/>
  <c r="I344" i="13" s="1"/>
  <c r="I345" i="13" s="1"/>
  <c r="I346" i="13" s="1"/>
  <c r="I347" i="13" s="1"/>
  <c r="I348" i="13" s="1"/>
  <c r="I349" i="13" s="1"/>
  <c r="I350" i="13" s="1"/>
  <c r="I351" i="13" s="1"/>
  <c r="I352" i="13" s="1"/>
  <c r="I353" i="13" s="1"/>
  <c r="I354" i="13" s="1"/>
  <c r="I355" i="13" s="1"/>
  <c r="I356" i="13" s="1"/>
  <c r="I357" i="13" s="1"/>
  <c r="I358" i="13" s="1"/>
  <c r="I359" i="13" s="1"/>
  <c r="I360" i="13" s="1"/>
  <c r="I361" i="13" s="1"/>
  <c r="I362" i="13" s="1"/>
  <c r="I363" i="13" s="1"/>
  <c r="I364" i="13" s="1"/>
  <c r="I365" i="13" s="1"/>
  <c r="I366" i="13" s="1"/>
  <c r="I367" i="13" s="1"/>
  <c r="I368" i="13" s="1"/>
  <c r="I369" i="13" s="1"/>
  <c r="I370" i="13" s="1"/>
  <c r="I371" i="13" s="1"/>
  <c r="I372" i="13" s="1"/>
  <c r="I373" i="13" s="1"/>
  <c r="I374" i="13" s="1"/>
  <c r="I375" i="13" s="1"/>
  <c r="I376" i="13" s="1"/>
  <c r="I377" i="13" s="1"/>
  <c r="I378" i="13" s="1"/>
  <c r="I379" i="13" s="1"/>
  <c r="I380" i="13" s="1"/>
  <c r="I381" i="13" s="1"/>
  <c r="I382" i="13" s="1"/>
  <c r="I383" i="13" s="1"/>
  <c r="I384" i="13" s="1"/>
  <c r="I385" i="13" s="1"/>
  <c r="I386" i="13" s="1"/>
  <c r="I387" i="13" s="1"/>
  <c r="I388" i="13" s="1"/>
  <c r="I389" i="13" s="1"/>
  <c r="I390" i="13" s="1"/>
  <c r="I391" i="13" s="1"/>
  <c r="I392" i="13" s="1"/>
  <c r="I393" i="13" s="1"/>
  <c r="I394" i="13" s="1"/>
  <c r="I395" i="13" s="1"/>
  <c r="I396" i="13" s="1"/>
  <c r="I397" i="13" s="1"/>
  <c r="I398" i="13" s="1"/>
  <c r="I399" i="13" s="1"/>
  <c r="I400" i="13" s="1"/>
  <c r="I401" i="13" s="1"/>
  <c r="I402" i="13" s="1"/>
  <c r="I403" i="13" s="1"/>
  <c r="I404" i="13" s="1"/>
  <c r="I405" i="13" s="1"/>
  <c r="I406" i="13" s="1"/>
  <c r="I407" i="13" s="1"/>
  <c r="I408" i="13" s="1"/>
  <c r="I409" i="13" s="1"/>
  <c r="I410" i="13" s="1"/>
  <c r="I411" i="13" s="1"/>
  <c r="I412" i="13" s="1"/>
  <c r="I413" i="13" s="1"/>
  <c r="I414" i="13" s="1"/>
  <c r="I415" i="13" s="1"/>
  <c r="I416" i="13" s="1"/>
  <c r="I417" i="13" s="1"/>
  <c r="I418" i="13" s="1"/>
  <c r="I419" i="13" s="1"/>
  <c r="I420" i="13" s="1"/>
  <c r="I421" i="13" s="1"/>
  <c r="I422" i="13" s="1"/>
  <c r="I423" i="13" s="1"/>
  <c r="I424" i="13" s="1"/>
  <c r="I425" i="13" s="1"/>
  <c r="I426" i="13" s="1"/>
  <c r="I427" i="13" s="1"/>
  <c r="I428" i="13" s="1"/>
  <c r="I429" i="13" s="1"/>
  <c r="I430" i="13" s="1"/>
  <c r="I431" i="13" s="1"/>
  <c r="I432" i="13" s="1"/>
  <c r="I433" i="13" s="1"/>
  <c r="I434" i="13" s="1"/>
  <c r="I435" i="13" s="1"/>
  <c r="I436" i="13" s="1"/>
  <c r="I437" i="13" s="1"/>
  <c r="I438" i="13" s="1"/>
  <c r="I439" i="13" s="1"/>
  <c r="I440" i="13" s="1"/>
  <c r="I441" i="13" s="1"/>
  <c r="I442" i="13" s="1"/>
  <c r="I443" i="13" s="1"/>
  <c r="I444" i="13" s="1"/>
  <c r="I445" i="13" s="1"/>
  <c r="I446" i="13" s="1"/>
  <c r="I447" i="13" s="1"/>
  <c r="I448" i="13" s="1"/>
  <c r="I449" i="13" s="1"/>
  <c r="I450" i="13" s="1"/>
  <c r="I451" i="13" s="1"/>
  <c r="I452" i="13" s="1"/>
  <c r="I453" i="13" s="1"/>
  <c r="I454" i="13" s="1"/>
  <c r="I455" i="13" s="1"/>
  <c r="I456" i="13" s="1"/>
  <c r="I457" i="13" s="1"/>
  <c r="I458" i="13" s="1"/>
  <c r="I459" i="13" s="1"/>
  <c r="I460" i="13" s="1"/>
  <c r="I461" i="13" s="1"/>
  <c r="I462" i="13" s="1"/>
  <c r="I463" i="13" s="1"/>
  <c r="I464" i="13" s="1"/>
  <c r="I465" i="13" s="1"/>
  <c r="I466" i="13" s="1"/>
  <c r="I467" i="13" s="1"/>
  <c r="I468" i="13" s="1"/>
  <c r="I469" i="13" s="1"/>
  <c r="I470" i="13" s="1"/>
  <c r="I471" i="13" s="1"/>
  <c r="I472" i="13" s="1"/>
  <c r="I473" i="13" s="1"/>
  <c r="I474" i="13" s="1"/>
  <c r="I475" i="13" s="1"/>
  <c r="I476" i="13" s="1"/>
  <c r="I477" i="13" s="1"/>
  <c r="I478" i="13" s="1"/>
  <c r="I479" i="13" s="1"/>
  <c r="I310" i="13"/>
  <c r="B6" i="15"/>
  <c r="B7" i="15" s="1"/>
  <c r="B8" i="15" s="1"/>
  <c r="B9" i="15" s="1"/>
  <c r="B10" i="15" s="1"/>
  <c r="B11" i="15" s="1"/>
  <c r="B12" i="15" s="1"/>
  <c r="B13" i="15" s="1"/>
  <c r="B14" i="15" s="1"/>
  <c r="B15" i="15" s="1"/>
  <c r="B16" i="15" s="1"/>
  <c r="B17" i="15" s="1"/>
  <c r="B18" i="15" s="1"/>
  <c r="B19" i="15" s="1"/>
  <c r="I112" i="13"/>
  <c r="I113" i="13" s="1"/>
  <c r="I114" i="13" s="1"/>
  <c r="I115" i="13" s="1"/>
  <c r="I116" i="13" s="1"/>
  <c r="I117" i="13" s="1"/>
  <c r="I118" i="13" s="1"/>
  <c r="I119" i="13" s="1"/>
  <c r="I120" i="13" s="1"/>
  <c r="I121" i="13" s="1"/>
  <c r="I122" i="13" s="1"/>
  <c r="I123" i="13" s="1"/>
  <c r="I124" i="13" s="1"/>
  <c r="I125" i="13" s="1"/>
  <c r="I126" i="13" s="1"/>
  <c r="I127" i="13" s="1"/>
  <c r="I128" i="13" s="1"/>
  <c r="I129" i="13" s="1"/>
  <c r="I130" i="13" s="1"/>
  <c r="I131" i="13" s="1"/>
  <c r="I132" i="13" s="1"/>
  <c r="I133" i="13" s="1"/>
  <c r="I134" i="13" s="1"/>
  <c r="I135" i="13" s="1"/>
  <c r="I136" i="13" s="1"/>
  <c r="I137" i="13" s="1"/>
  <c r="I138" i="13" s="1"/>
  <c r="I139" i="13" s="1"/>
  <c r="I140" i="13" s="1"/>
  <c r="I141" i="13" s="1"/>
  <c r="I142" i="13" s="1"/>
  <c r="I143" i="13" s="1"/>
  <c r="I144" i="13" s="1"/>
  <c r="I145" i="13" s="1"/>
  <c r="I146" i="13" s="1"/>
  <c r="I147" i="13" s="1"/>
  <c r="I148" i="13" s="1"/>
  <c r="I149" i="13" s="1"/>
  <c r="I150" i="13" s="1"/>
  <c r="I151" i="13" s="1"/>
  <c r="I152" i="13" s="1"/>
  <c r="I153" i="13" s="1"/>
  <c r="I154" i="13" s="1"/>
  <c r="I155" i="13" s="1"/>
  <c r="I156" i="13" s="1"/>
  <c r="I157" i="13" s="1"/>
  <c r="I158" i="13" s="1"/>
  <c r="I159" i="13" s="1"/>
  <c r="I160" i="13" s="1"/>
  <c r="I161" i="13" s="1"/>
  <c r="I162" i="13" s="1"/>
  <c r="I163" i="13" s="1"/>
  <c r="I164" i="13" s="1"/>
  <c r="I165" i="13" s="1"/>
  <c r="I166" i="13" s="1"/>
  <c r="I167" i="13" s="1"/>
  <c r="I168" i="13" s="1"/>
  <c r="I169" i="13" s="1"/>
  <c r="I170" i="13" s="1"/>
  <c r="I171" i="13" s="1"/>
  <c r="I172" i="13" s="1"/>
  <c r="I173" i="13" s="1"/>
  <c r="I174" i="13" s="1"/>
  <c r="I175" i="13" s="1"/>
  <c r="I176" i="13" s="1"/>
  <c r="I177" i="13" s="1"/>
  <c r="I178" i="13" s="1"/>
  <c r="I179" i="13" s="1"/>
  <c r="I180" i="13" s="1"/>
  <c r="I181" i="13" s="1"/>
  <c r="I182" i="13" s="1"/>
  <c r="I183" i="13" s="1"/>
  <c r="I184" i="13" s="1"/>
  <c r="I185" i="13" s="1"/>
  <c r="I186" i="13" s="1"/>
  <c r="I187" i="13" s="1"/>
  <c r="I188" i="13" s="1"/>
  <c r="I189" i="13" s="1"/>
  <c r="I190" i="13" s="1"/>
  <c r="I191" i="13" s="1"/>
  <c r="I192" i="13" s="1"/>
  <c r="I193" i="13" s="1"/>
  <c r="I194" i="13" s="1"/>
  <c r="I195" i="13" s="1"/>
  <c r="I196" i="13" s="1"/>
  <c r="I197" i="13" s="1"/>
  <c r="I198" i="13" s="1"/>
  <c r="I199" i="13" s="1"/>
  <c r="I200" i="13" s="1"/>
  <c r="I201" i="13" s="1"/>
  <c r="I202" i="13" s="1"/>
  <c r="I203" i="13" s="1"/>
  <c r="I204" i="13" s="1"/>
  <c r="I205" i="13" s="1"/>
  <c r="I206" i="13" s="1"/>
  <c r="I207" i="13" s="1"/>
  <c r="I208" i="13" s="1"/>
  <c r="I209" i="13" s="1"/>
  <c r="I210" i="13" s="1"/>
  <c r="I211" i="13" s="1"/>
  <c r="I212" i="13" s="1"/>
  <c r="I213" i="13" s="1"/>
  <c r="I214" i="13" s="1"/>
  <c r="I215" i="13" s="1"/>
  <c r="I216" i="13" s="1"/>
  <c r="I217" i="13" s="1"/>
  <c r="I218" i="13" s="1"/>
  <c r="I219" i="13" s="1"/>
  <c r="I220" i="13" s="1"/>
  <c r="I221" i="13" s="1"/>
  <c r="I222" i="13" s="1"/>
  <c r="I223" i="13" s="1"/>
  <c r="I224" i="13" s="1"/>
  <c r="I225" i="13" s="1"/>
  <c r="I226" i="13" s="1"/>
  <c r="I227" i="13" s="1"/>
  <c r="I228" i="13" s="1"/>
  <c r="I229" i="13" s="1"/>
  <c r="I230" i="13" s="1"/>
  <c r="I231" i="13" s="1"/>
  <c r="I232" i="13" s="1"/>
  <c r="I233" i="13" s="1"/>
  <c r="I234" i="13" s="1"/>
  <c r="I235" i="13" s="1"/>
  <c r="I236" i="13" s="1"/>
  <c r="I237" i="13" s="1"/>
  <c r="I238" i="13" s="1"/>
  <c r="I239" i="13" s="1"/>
  <c r="I240" i="13" s="1"/>
  <c r="I241" i="13" s="1"/>
  <c r="I242" i="13" s="1"/>
  <c r="I243" i="13" s="1"/>
  <c r="I244" i="13" s="1"/>
  <c r="I245" i="13" s="1"/>
  <c r="I246" i="13" s="1"/>
  <c r="I247" i="13" s="1"/>
  <c r="I248" i="13" s="1"/>
  <c r="I249" i="13" s="1"/>
  <c r="I250" i="13" s="1"/>
  <c r="I251" i="13" s="1"/>
  <c r="I252" i="13" s="1"/>
  <c r="I253" i="13" s="1"/>
  <c r="I254" i="13" s="1"/>
  <c r="I255" i="13" s="1"/>
  <c r="I256" i="13" s="1"/>
  <c r="I257" i="13" s="1"/>
  <c r="I258" i="13" s="1"/>
  <c r="I259" i="13" s="1"/>
  <c r="I260" i="13" s="1"/>
  <c r="I261" i="13" s="1"/>
  <c r="I262" i="13" s="1"/>
  <c r="I263" i="13" s="1"/>
  <c r="I264" i="13" s="1"/>
  <c r="I265" i="13" s="1"/>
  <c r="I266" i="13" s="1"/>
  <c r="I267" i="13" s="1"/>
  <c r="I268" i="13" s="1"/>
  <c r="I269" i="13" s="1"/>
  <c r="I270" i="13" s="1"/>
  <c r="I271" i="13" s="1"/>
  <c r="I272" i="13" s="1"/>
  <c r="I273" i="13" s="1"/>
  <c r="I274" i="13" s="1"/>
  <c r="I275" i="13" s="1"/>
  <c r="I276" i="13" s="1"/>
  <c r="I277" i="13" s="1"/>
  <c r="I278" i="13" s="1"/>
  <c r="I279" i="13" s="1"/>
  <c r="I280" i="13" s="1"/>
  <c r="I281" i="13" s="1"/>
  <c r="I282" i="13" s="1"/>
  <c r="I283" i="13" s="1"/>
  <c r="I284" i="13" s="1"/>
  <c r="I285" i="13" s="1"/>
  <c r="I286" i="13" s="1"/>
  <c r="I287" i="13" s="1"/>
  <c r="I288" i="13" s="1"/>
  <c r="I289" i="13" s="1"/>
  <c r="I290" i="13" s="1"/>
  <c r="I291" i="13" s="1"/>
  <c r="I292" i="13" s="1"/>
  <c r="I293" i="13" s="1"/>
  <c r="I294" i="13" s="1"/>
  <c r="I295" i="13" s="1"/>
  <c r="I296" i="13" s="1"/>
  <c r="I297" i="13" s="1"/>
  <c r="I298" i="13" s="1"/>
  <c r="I299" i="13" s="1"/>
  <c r="I300" i="13" s="1"/>
  <c r="I301" i="13" s="1"/>
  <c r="I302" i="13" s="1"/>
  <c r="I303" i="13" s="1"/>
  <c r="I304" i="13" s="1"/>
  <c r="I305" i="13" s="1"/>
  <c r="I306" i="13" s="1"/>
  <c r="I111" i="13"/>
  <c r="I7" i="13"/>
  <c r="I8" i="13" s="1"/>
  <c r="I9" i="13" s="1"/>
  <c r="E101" i="24" l="1"/>
  <c r="E100" i="24"/>
  <c r="J426" i="11" l="1"/>
  <c r="E93" i="24" l="1"/>
  <c r="E92" i="24" l="1"/>
  <c r="L121" i="14"/>
  <c r="M121" i="14"/>
  <c r="N121" i="14"/>
  <c r="O121" i="14"/>
  <c r="J121" i="14"/>
  <c r="F5" i="14"/>
  <c r="E5" i="14"/>
  <c r="D5" i="14"/>
  <c r="C5" i="14"/>
  <c r="K120" i="14" l="1"/>
  <c r="B6" i="14"/>
  <c r="C6" i="14" l="1"/>
  <c r="D6" i="14"/>
  <c r="E6" i="14"/>
  <c r="F6" i="14"/>
  <c r="B7" i="14"/>
  <c r="K121" i="14"/>
  <c r="D7" i="14" l="1"/>
  <c r="E7" i="14"/>
  <c r="F7" i="14"/>
  <c r="C7" i="14"/>
  <c r="B8" i="14"/>
  <c r="B9" i="14" l="1"/>
  <c r="D8" i="14"/>
  <c r="E8" i="14"/>
  <c r="F8" i="14"/>
  <c r="C8" i="14"/>
  <c r="B10" i="14" l="1"/>
  <c r="D9" i="14"/>
  <c r="E9" i="14"/>
  <c r="F9" i="14"/>
  <c r="C9" i="14"/>
  <c r="B11" i="14" l="1"/>
  <c r="D10" i="14"/>
  <c r="E10" i="14"/>
  <c r="F10" i="14"/>
  <c r="C10" i="14"/>
  <c r="B12" i="14" l="1"/>
  <c r="D11" i="14"/>
  <c r="E11" i="14"/>
  <c r="F11" i="14"/>
  <c r="C11" i="14"/>
  <c r="B13" i="14" l="1"/>
  <c r="D12" i="14"/>
  <c r="E12" i="14"/>
  <c r="F12" i="14"/>
  <c r="C12" i="14"/>
  <c r="B14" i="14" l="1"/>
  <c r="D13" i="14"/>
  <c r="E13" i="14"/>
  <c r="F13" i="14"/>
  <c r="C13" i="14"/>
  <c r="B15" i="14" l="1"/>
  <c r="D14" i="14"/>
  <c r="E14" i="14"/>
  <c r="F14" i="14"/>
  <c r="C14" i="14"/>
  <c r="B16" i="14" l="1"/>
  <c r="C16" i="14" s="1"/>
  <c r="D15" i="14"/>
  <c r="E15" i="14"/>
  <c r="F15" i="14"/>
  <c r="C15" i="14"/>
  <c r="B17" i="14" l="1"/>
  <c r="D16" i="14"/>
  <c r="E16" i="14"/>
  <c r="F16" i="14"/>
  <c r="B18" i="14" l="1"/>
  <c r="D17" i="14"/>
  <c r="E17" i="14"/>
  <c r="F17" i="14"/>
  <c r="C17" i="14"/>
  <c r="B19" i="14" l="1"/>
  <c r="D18" i="14"/>
  <c r="E18" i="14"/>
  <c r="F18" i="14"/>
  <c r="C18" i="14"/>
  <c r="B20" i="14" l="1"/>
  <c r="D19" i="14"/>
  <c r="E19" i="14"/>
  <c r="F19" i="14"/>
  <c r="C19" i="14"/>
  <c r="B21" i="14" l="1"/>
  <c r="D20" i="14"/>
  <c r="E20" i="14"/>
  <c r="F20" i="14"/>
  <c r="C20" i="14"/>
  <c r="B22" i="14" l="1"/>
  <c r="D21" i="14"/>
  <c r="E21" i="14"/>
  <c r="F21" i="14"/>
  <c r="C21" i="14"/>
  <c r="B23" i="14" l="1"/>
  <c r="D22" i="14"/>
  <c r="E22" i="14"/>
  <c r="F22" i="14"/>
  <c r="C22" i="14"/>
  <c r="B24" i="14" l="1"/>
  <c r="D23" i="14"/>
  <c r="E23" i="14"/>
  <c r="F23" i="14"/>
  <c r="C23" i="14"/>
  <c r="B25" i="14" l="1"/>
  <c r="D24" i="14"/>
  <c r="E24" i="14"/>
  <c r="F24" i="14"/>
  <c r="C24" i="14"/>
  <c r="B26" i="14" l="1"/>
  <c r="D25" i="14"/>
  <c r="E25" i="14"/>
  <c r="F25" i="14"/>
  <c r="C25" i="14"/>
  <c r="B27" i="14" l="1"/>
  <c r="D26" i="14"/>
  <c r="E26" i="14"/>
  <c r="F26" i="14"/>
  <c r="C26" i="14"/>
  <c r="B28" i="14" l="1"/>
  <c r="D27" i="14"/>
  <c r="E27" i="14"/>
  <c r="F27" i="14"/>
  <c r="C27" i="14"/>
  <c r="B29" i="14" l="1"/>
  <c r="D28" i="14"/>
  <c r="E28" i="14"/>
  <c r="F28" i="14"/>
  <c r="C28" i="14"/>
  <c r="B30" i="14" l="1"/>
  <c r="D29" i="14"/>
  <c r="E29" i="14"/>
  <c r="F29" i="14"/>
  <c r="C29" i="14"/>
  <c r="B31" i="14" l="1"/>
  <c r="D30" i="14"/>
  <c r="E30" i="14"/>
  <c r="F30" i="14"/>
  <c r="C30" i="14"/>
  <c r="B32" i="14" l="1"/>
  <c r="D31" i="14"/>
  <c r="E31" i="14"/>
  <c r="F31" i="14"/>
  <c r="C31" i="14"/>
  <c r="B33" i="14" l="1"/>
  <c r="D32" i="14"/>
  <c r="E32" i="14"/>
  <c r="F32" i="14"/>
  <c r="C32" i="14"/>
  <c r="B34" i="14" l="1"/>
  <c r="D33" i="14"/>
  <c r="E33" i="14"/>
  <c r="F33" i="14"/>
  <c r="C33" i="14"/>
  <c r="B35" i="14" l="1"/>
  <c r="D34" i="14"/>
  <c r="E34" i="14"/>
  <c r="F34" i="14"/>
  <c r="C34" i="14"/>
  <c r="B36" i="14" l="1"/>
  <c r="D35" i="14"/>
  <c r="E35" i="14"/>
  <c r="F35" i="14"/>
  <c r="C35" i="14"/>
  <c r="B37" i="14" l="1"/>
  <c r="D36" i="14"/>
  <c r="E36" i="14"/>
  <c r="F36" i="14"/>
  <c r="C36" i="14"/>
  <c r="B38" i="14" l="1"/>
  <c r="D37" i="14"/>
  <c r="E37" i="14"/>
  <c r="F37" i="14"/>
  <c r="C37" i="14"/>
  <c r="B39" i="14" l="1"/>
  <c r="D38" i="14"/>
  <c r="E38" i="14"/>
  <c r="F38" i="14"/>
  <c r="C38" i="14"/>
  <c r="B40" i="14" l="1"/>
  <c r="D39" i="14"/>
  <c r="E39" i="14"/>
  <c r="F39" i="14"/>
  <c r="C39" i="14"/>
  <c r="B41" i="14" l="1"/>
  <c r="D40" i="14"/>
  <c r="E40" i="14"/>
  <c r="F40" i="14"/>
  <c r="C40" i="14"/>
  <c r="B42" i="14" l="1"/>
  <c r="D41" i="14"/>
  <c r="E41" i="14"/>
  <c r="F41" i="14"/>
  <c r="C41" i="14"/>
  <c r="B43" i="14" l="1"/>
  <c r="D42" i="14"/>
  <c r="E42" i="14"/>
  <c r="F42" i="14"/>
  <c r="C42" i="14"/>
  <c r="E43" i="14" l="1"/>
  <c r="F43" i="14"/>
  <c r="D43" i="14"/>
  <c r="B44" i="14"/>
  <c r="C43" i="14"/>
  <c r="B45" i="14" l="1"/>
  <c r="C44" i="14"/>
  <c r="D44" i="14"/>
  <c r="E44" i="14"/>
  <c r="F44" i="14"/>
  <c r="C161" i="13"/>
  <c r="C162" i="13" s="1"/>
  <c r="C163" i="13" s="1"/>
  <c r="C164" i="13" s="1"/>
  <c r="C165" i="13" s="1"/>
  <c r="C166" i="13" s="1"/>
  <c r="C167" i="13" s="1"/>
  <c r="C168" i="13" s="1"/>
  <c r="C169" i="13" s="1"/>
  <c r="C170" i="13" s="1"/>
  <c r="C171" i="13" s="1"/>
  <c r="C172" i="13" s="1"/>
  <c r="C173" i="13" s="1"/>
  <c r="C174" i="13" s="1"/>
  <c r="C175" i="13" s="1"/>
  <c r="C176" i="13" s="1"/>
  <c r="C177" i="13" s="1"/>
  <c r="C178" i="13" s="1"/>
  <c r="C179" i="13" s="1"/>
  <c r="C180" i="13" s="1"/>
  <c r="C181" i="13" s="1"/>
  <c r="C182" i="13" s="1"/>
  <c r="C183" i="13" s="1"/>
  <c r="C184" i="13" s="1"/>
  <c r="C185" i="13" s="1"/>
  <c r="C186" i="13" s="1"/>
  <c r="C187" i="13" s="1"/>
  <c r="C188" i="13" s="1"/>
  <c r="C189" i="13" s="1"/>
  <c r="C190" i="13" s="1"/>
  <c r="C191" i="13" s="1"/>
  <c r="C192" i="13" s="1"/>
  <c r="C193" i="13" s="1"/>
  <c r="C194" i="13" s="1"/>
  <c r="C195" i="13" s="1"/>
  <c r="C196" i="13" s="1"/>
  <c r="C197" i="13" s="1"/>
  <c r="C198" i="13" s="1"/>
  <c r="C199" i="13" s="1"/>
  <c r="C200" i="13" s="1"/>
  <c r="C201" i="13" s="1"/>
  <c r="C202" i="13" s="1"/>
  <c r="C203" i="13" s="1"/>
  <c r="C204" i="13" s="1"/>
  <c r="C205" i="13" s="1"/>
  <c r="C206" i="13" s="1"/>
  <c r="C207" i="13" s="1"/>
  <c r="C208" i="13" s="1"/>
  <c r="C209" i="13" s="1"/>
  <c r="C210" i="13" s="1"/>
  <c r="C211" i="13" s="1"/>
  <c r="C212" i="13" s="1"/>
  <c r="C213" i="13" s="1"/>
  <c r="C147" i="13"/>
  <c r="C148" i="13" s="1"/>
  <c r="C149" i="13" s="1"/>
  <c r="C150" i="13" s="1"/>
  <c r="C151" i="13" s="1"/>
  <c r="C152" i="13" s="1"/>
  <c r="C153" i="13" s="1"/>
  <c r="C154" i="13" s="1"/>
  <c r="C155" i="13" s="1"/>
  <c r="C156" i="13" s="1"/>
  <c r="C157" i="13" s="1"/>
  <c r="C130" i="13"/>
  <c r="C131" i="13" s="1"/>
  <c r="C132" i="13" s="1"/>
  <c r="C133" i="13" s="1"/>
  <c r="C134" i="13" s="1"/>
  <c r="C135" i="13" s="1"/>
  <c r="C136" i="13" s="1"/>
  <c r="C137" i="13" s="1"/>
  <c r="C138" i="13" s="1"/>
  <c r="C139" i="13" s="1"/>
  <c r="C140" i="13" s="1"/>
  <c r="C141" i="13" s="1"/>
  <c r="C142" i="13" s="1"/>
  <c r="C143" i="13" s="1"/>
  <c r="C113" i="13"/>
  <c r="C114" i="13" s="1"/>
  <c r="C115" i="13" s="1"/>
  <c r="C116" i="13" s="1"/>
  <c r="C117" i="13" s="1"/>
  <c r="C118" i="13" s="1"/>
  <c r="C119" i="13" s="1"/>
  <c r="C120" i="13" s="1"/>
  <c r="C121" i="13" s="1"/>
  <c r="C122" i="13" s="1"/>
  <c r="C123" i="13" s="1"/>
  <c r="C124" i="13" s="1"/>
  <c r="C125" i="13" s="1"/>
  <c r="C126" i="13" s="1"/>
  <c r="C7" i="13"/>
  <c r="C9" i="13" s="1"/>
  <c r="C11" i="13" s="1"/>
  <c r="C13" i="13" s="1"/>
  <c r="C15" i="13" s="1"/>
  <c r="C17" i="13" s="1"/>
  <c r="C19" i="13" s="1"/>
  <c r="C21" i="13" s="1"/>
  <c r="C23" i="13" s="1"/>
  <c r="C25" i="13" s="1"/>
  <c r="C27" i="13" s="1"/>
  <c r="C29" i="13" s="1"/>
  <c r="C31" i="13" s="1"/>
  <c r="C33" i="13" s="1"/>
  <c r="C35" i="13" s="1"/>
  <c r="C37" i="13" s="1"/>
  <c r="C39" i="13" s="1"/>
  <c r="C41" i="13" s="1"/>
  <c r="C43" i="13" s="1"/>
  <c r="C45" i="13" s="1"/>
  <c r="C47" i="13" s="1"/>
  <c r="C49" i="13" s="1"/>
  <c r="C51" i="13" s="1"/>
  <c r="C53" i="13" s="1"/>
  <c r="C55" i="13" s="1"/>
  <c r="C57" i="13" s="1"/>
  <c r="C59" i="13" s="1"/>
  <c r="C61" i="13" s="1"/>
  <c r="C63" i="13" s="1"/>
  <c r="C65" i="13" s="1"/>
  <c r="C67" i="13" s="1"/>
  <c r="C69" i="13" s="1"/>
  <c r="C71" i="13" s="1"/>
  <c r="C73" i="13" s="1"/>
  <c r="C75" i="13" s="1"/>
  <c r="C77" i="13" s="1"/>
  <c r="C79" i="13" s="1"/>
  <c r="C81" i="13" s="1"/>
  <c r="C83" i="13" s="1"/>
  <c r="C85" i="13" s="1"/>
  <c r="C87" i="13" s="1"/>
  <c r="C89" i="13" s="1"/>
  <c r="C91" i="13" s="1"/>
  <c r="C93" i="13" s="1"/>
  <c r="C95" i="13" s="1"/>
  <c r="C97" i="13" s="1"/>
  <c r="C99" i="13" s="1"/>
  <c r="C101" i="13" s="1"/>
  <c r="C103" i="13" s="1"/>
  <c r="C105" i="13" s="1"/>
  <c r="C107" i="13" s="1"/>
  <c r="C109" i="13" s="1"/>
  <c r="C6" i="13"/>
  <c r="C8" i="13" s="1"/>
  <c r="C10" i="13" s="1"/>
  <c r="C12" i="13" s="1"/>
  <c r="C14" i="13" s="1"/>
  <c r="C16" i="13" s="1"/>
  <c r="C18" i="13" s="1"/>
  <c r="C20" i="13" s="1"/>
  <c r="C22" i="13" s="1"/>
  <c r="C24" i="13" s="1"/>
  <c r="C26" i="13" s="1"/>
  <c r="C28" i="13" s="1"/>
  <c r="C30" i="13" s="1"/>
  <c r="C32" i="13" s="1"/>
  <c r="C34" i="13" s="1"/>
  <c r="C36" i="13" s="1"/>
  <c r="C38" i="13" s="1"/>
  <c r="C40" i="13" s="1"/>
  <c r="C42" i="13" s="1"/>
  <c r="C44" i="13" s="1"/>
  <c r="C46" i="13" s="1"/>
  <c r="C48" i="13" s="1"/>
  <c r="C50" i="13" s="1"/>
  <c r="C52" i="13" s="1"/>
  <c r="C54" i="13" s="1"/>
  <c r="C56" i="13" s="1"/>
  <c r="C58" i="13" s="1"/>
  <c r="C60" i="13" s="1"/>
  <c r="C62" i="13" s="1"/>
  <c r="C64" i="13" s="1"/>
  <c r="C66" i="13" s="1"/>
  <c r="C68" i="13" s="1"/>
  <c r="C70" i="13" s="1"/>
  <c r="C72" i="13" s="1"/>
  <c r="C74" i="13" s="1"/>
  <c r="C76" i="13" s="1"/>
  <c r="C78" i="13" s="1"/>
  <c r="C80" i="13" s="1"/>
  <c r="C82" i="13" s="1"/>
  <c r="C84" i="13" s="1"/>
  <c r="C86" i="13" s="1"/>
  <c r="C88" i="13" s="1"/>
  <c r="C90" i="13" s="1"/>
  <c r="C92" i="13" s="1"/>
  <c r="C94" i="13" s="1"/>
  <c r="C96" i="13" s="1"/>
  <c r="C98" i="13" s="1"/>
  <c r="C100" i="13" s="1"/>
  <c r="C102" i="13" s="1"/>
  <c r="C104" i="13" s="1"/>
  <c r="C106" i="13" s="1"/>
  <c r="C108" i="13" s="1"/>
  <c r="B46" i="14" l="1"/>
  <c r="C45" i="14"/>
  <c r="D45" i="14"/>
  <c r="E45" i="14"/>
  <c r="F45" i="14"/>
  <c r="J329" i="11"/>
  <c r="E59" i="24"/>
  <c r="B47" i="14" l="1"/>
  <c r="C46" i="14"/>
  <c r="D46" i="14"/>
  <c r="F46" i="14"/>
  <c r="E58" i="24"/>
  <c r="J207" i="11"/>
  <c r="B48" i="14" l="1"/>
  <c r="C47" i="14"/>
  <c r="D47" i="14"/>
  <c r="F47" i="14"/>
  <c r="B49" i="14" l="1"/>
  <c r="C48" i="14"/>
  <c r="D48" i="14"/>
  <c r="E48" i="14"/>
  <c r="F48" i="14"/>
  <c r="B50" i="14" l="1"/>
  <c r="C49" i="14"/>
  <c r="D49" i="14"/>
  <c r="E49" i="14"/>
  <c r="F49" i="14"/>
  <c r="E88" i="24"/>
  <c r="E87" i="24"/>
  <c r="K20" i="11"/>
  <c r="K19" i="11"/>
  <c r="K13" i="11"/>
  <c r="K12" i="11"/>
  <c r="K9" i="11"/>
  <c r="B51" i="14" l="1"/>
  <c r="C50" i="14"/>
  <c r="D50" i="14"/>
  <c r="E50" i="14"/>
  <c r="F50" i="14"/>
  <c r="Y117" i="11"/>
  <c r="B52" i="14" l="1"/>
  <c r="C51" i="14"/>
  <c r="D51" i="14"/>
  <c r="E51" i="14"/>
  <c r="F51" i="14"/>
  <c r="X26" i="11"/>
  <c r="Y46" i="11"/>
  <c r="Y19" i="11"/>
  <c r="B53" i="14" l="1"/>
  <c r="C52" i="14"/>
  <c r="D52" i="14"/>
  <c r="E52" i="14"/>
  <c r="F52" i="14"/>
  <c r="B54" i="14" l="1"/>
  <c r="C53" i="14"/>
  <c r="D53" i="14"/>
  <c r="E53" i="14"/>
  <c r="F53" i="14"/>
  <c r="K104" i="11"/>
  <c r="B55" i="14" l="1"/>
  <c r="C54" i="14"/>
  <c r="D54" i="14"/>
  <c r="E54" i="14"/>
  <c r="F54" i="14"/>
  <c r="J203" i="11"/>
  <c r="K206" i="11"/>
  <c r="B56" i="14" l="1"/>
  <c r="C55" i="14"/>
  <c r="D55" i="14"/>
  <c r="E55" i="14"/>
  <c r="F55" i="14"/>
  <c r="Y77" i="2"/>
  <c r="J217" i="11"/>
  <c r="E81" i="24" l="1"/>
  <c r="E122" i="24" s="1"/>
  <c r="E46" i="14"/>
  <c r="E47" i="14"/>
  <c r="B57" i="14"/>
  <c r="C56" i="14"/>
  <c r="D56" i="14"/>
  <c r="E56" i="14"/>
  <c r="F56" i="14"/>
  <c r="J205" i="11"/>
  <c r="E126" i="24" l="1"/>
  <c r="B58" i="14"/>
  <c r="C57" i="14"/>
  <c r="D57" i="14"/>
  <c r="E57" i="14"/>
  <c r="F57" i="14"/>
  <c r="J103" i="11"/>
  <c r="Y41" i="2"/>
  <c r="J251" i="11"/>
  <c r="J226" i="11"/>
  <c r="B59" i="14" l="1"/>
  <c r="C58" i="14"/>
  <c r="D58" i="14"/>
  <c r="E58" i="14"/>
  <c r="F58" i="14"/>
  <c r="AD49" i="2"/>
  <c r="AD48" i="2"/>
  <c r="AD44" i="2"/>
  <c r="AD42" i="2"/>
  <c r="AD23" i="2"/>
  <c r="Y23" i="2"/>
  <c r="AD22" i="2"/>
  <c r="AD38" i="2"/>
  <c r="Z38" i="2"/>
  <c r="AD24" i="2"/>
  <c r="B60" i="14" l="1"/>
  <c r="C59" i="14"/>
  <c r="D59" i="14"/>
  <c r="E59" i="14"/>
  <c r="F59" i="14"/>
  <c r="AD77" i="2"/>
  <c r="Z64" i="2"/>
  <c r="Y49" i="2"/>
  <c r="Z49" i="2"/>
  <c r="Y48" i="2"/>
  <c r="Z48" i="2"/>
  <c r="Z47" i="2"/>
  <c r="Z46" i="2"/>
  <c r="Y21" i="2"/>
  <c r="B61" i="14" l="1"/>
  <c r="C60" i="14"/>
  <c r="D60" i="14"/>
  <c r="E60" i="14"/>
  <c r="F60" i="14"/>
  <c r="AD45" i="2"/>
  <c r="Y45" i="2"/>
  <c r="Z45" i="2"/>
  <c r="B62" i="14" l="1"/>
  <c r="C61" i="14"/>
  <c r="D61" i="14"/>
  <c r="E61" i="14"/>
  <c r="F61" i="14"/>
  <c r="D15" i="8"/>
  <c r="J34" i="8"/>
  <c r="J25" i="8"/>
  <c r="J24" i="8"/>
  <c r="I26" i="8"/>
  <c r="H26" i="8"/>
  <c r="B63" i="14" l="1"/>
  <c r="C62" i="14"/>
  <c r="D62" i="14"/>
  <c r="E62" i="14"/>
  <c r="F62" i="14"/>
  <c r="J26" i="8"/>
  <c r="AD41" i="2"/>
  <c r="Y44" i="2"/>
  <c r="Z42" i="2"/>
  <c r="AD36" i="2"/>
  <c r="Y36" i="2"/>
  <c r="AD40" i="2"/>
  <c r="AD34" i="2"/>
  <c r="AD27" i="2"/>
  <c r="AD28" i="2"/>
  <c r="AD21" i="2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10" i="1"/>
  <c r="B64" i="14" l="1"/>
  <c r="C63" i="14"/>
  <c r="D63" i="14"/>
  <c r="E63" i="14"/>
  <c r="F63" i="14"/>
  <c r="AD29" i="2"/>
  <c r="C12" i="7"/>
  <c r="C14" i="8"/>
  <c r="D9" i="8"/>
  <c r="D8" i="8"/>
  <c r="C8" i="8"/>
  <c r="B65" i="14" l="1"/>
  <c r="C64" i="14"/>
  <c r="D64" i="14"/>
  <c r="E64" i="14"/>
  <c r="F64" i="14"/>
  <c r="AG49" i="2"/>
  <c r="AG48" i="2"/>
  <c r="AG47" i="2"/>
  <c r="AG46" i="2"/>
  <c r="AG45" i="2"/>
  <c r="AA12" i="7"/>
  <c r="C5" i="8" s="1"/>
  <c r="C6" i="8" s="1"/>
  <c r="D14" i="8"/>
  <c r="B66" i="14" l="1"/>
  <c r="C65" i="14"/>
  <c r="D65" i="14"/>
  <c r="E65" i="14"/>
  <c r="F65" i="14"/>
  <c r="U12" i="7"/>
  <c r="D5" i="8" s="1"/>
  <c r="D6" i="8" s="1"/>
  <c r="Q11" i="7"/>
  <c r="AE12" i="7"/>
  <c r="AE6" i="7"/>
  <c r="AD65" i="2"/>
  <c r="AD64" i="2"/>
  <c r="Y12" i="7"/>
  <c r="Z14" i="7"/>
  <c r="AA11" i="7"/>
  <c r="B67" i="14" l="1"/>
  <c r="C66" i="14"/>
  <c r="D66" i="14"/>
  <c r="E66" i="14"/>
  <c r="F66" i="14"/>
  <c r="D10" i="8"/>
  <c r="D12" i="8" s="1"/>
  <c r="D17" i="8" s="1"/>
  <c r="B68" i="14" l="1"/>
  <c r="C67" i="14"/>
  <c r="D67" i="14"/>
  <c r="E67" i="14"/>
  <c r="F67" i="14"/>
  <c r="Y38" i="2"/>
  <c r="AE65" i="2"/>
  <c r="AE64" i="2"/>
  <c r="B69" i="14" l="1"/>
  <c r="C68" i="14"/>
  <c r="D68" i="14"/>
  <c r="E68" i="14"/>
  <c r="F68" i="14"/>
  <c r="AC90" i="2"/>
  <c r="AE21" i="2"/>
  <c r="B70" i="14" l="1"/>
  <c r="C69" i="14"/>
  <c r="D69" i="14"/>
  <c r="E69" i="14"/>
  <c r="F69" i="14"/>
  <c r="AE11" i="7"/>
  <c r="O78" i="1"/>
  <c r="AB11" i="7"/>
  <c r="AC11" i="7"/>
  <c r="AD11" i="7"/>
  <c r="Z11" i="7"/>
  <c r="Z6" i="7"/>
  <c r="Y6" i="7" s="1"/>
  <c r="Z7" i="7" s="1"/>
  <c r="Y7" i="7" s="1"/>
  <c r="AE7" i="7"/>
  <c r="R11" i="7"/>
  <c r="S11" i="7"/>
  <c r="T11" i="7"/>
  <c r="U11" i="7"/>
  <c r="V11" i="7"/>
  <c r="W11" i="7"/>
  <c r="X11" i="7"/>
  <c r="H12" i="7"/>
  <c r="H13" i="7"/>
  <c r="H14" i="7"/>
  <c r="S86" i="2"/>
  <c r="T86" i="2"/>
  <c r="U86" i="2"/>
  <c r="V86" i="2"/>
  <c r="W86" i="2"/>
  <c r="X86" i="2"/>
  <c r="Z86" i="2"/>
  <c r="Y14" i="7"/>
  <c r="C13" i="7"/>
  <c r="C6" i="7"/>
  <c r="Y9" i="7"/>
  <c r="C9" i="7"/>
  <c r="C8" i="7"/>
  <c r="H7" i="7"/>
  <c r="G7" i="7"/>
  <c r="F7" i="7"/>
  <c r="H6" i="7"/>
  <c r="B71" i="14" l="1"/>
  <c r="C70" i="14"/>
  <c r="D70" i="14"/>
  <c r="E70" i="14"/>
  <c r="F70" i="14"/>
  <c r="C7" i="7"/>
  <c r="Y11" i="7"/>
  <c r="C19" i="8" s="1"/>
  <c r="H11" i="7"/>
  <c r="B72" i="14" l="1"/>
  <c r="C71" i="14"/>
  <c r="D71" i="14"/>
  <c r="E71" i="14"/>
  <c r="F71" i="14"/>
  <c r="T83" i="2"/>
  <c r="F43" i="5" s="1"/>
  <c r="G43" i="5" s="1"/>
  <c r="F50" i="5"/>
  <c r="G50" i="5" s="1"/>
  <c r="D75" i="1"/>
  <c r="O75" i="1"/>
  <c r="F47" i="6" s="1"/>
  <c r="G47" i="6" s="1"/>
  <c r="N75" i="1"/>
  <c r="F41" i="6" s="1"/>
  <c r="G41" i="6" s="1"/>
  <c r="I92" i="6"/>
  <c r="G92" i="6"/>
  <c r="I85" i="6"/>
  <c r="G85" i="6"/>
  <c r="I78" i="6"/>
  <c r="G78" i="6"/>
  <c r="I71" i="6"/>
  <c r="G71" i="6"/>
  <c r="I55" i="6"/>
  <c r="G55" i="6"/>
  <c r="I54" i="6"/>
  <c r="G54" i="6"/>
  <c r="I53" i="6"/>
  <c r="G53" i="6"/>
  <c r="I52" i="6"/>
  <c r="G52" i="6"/>
  <c r="I51" i="6"/>
  <c r="G51" i="6"/>
  <c r="I50" i="6"/>
  <c r="G50" i="6"/>
  <c r="I49" i="6"/>
  <c r="G49" i="6"/>
  <c r="I48" i="6"/>
  <c r="G48" i="6"/>
  <c r="I47" i="6"/>
  <c r="I46" i="6"/>
  <c r="G46" i="6"/>
  <c r="I45" i="6"/>
  <c r="G45" i="6"/>
  <c r="I44" i="6"/>
  <c r="G44" i="6"/>
  <c r="I43" i="6"/>
  <c r="G43" i="6"/>
  <c r="I42" i="6"/>
  <c r="G42" i="6"/>
  <c r="I41" i="6"/>
  <c r="I40" i="6"/>
  <c r="G40" i="6"/>
  <c r="I39" i="6"/>
  <c r="G39" i="6"/>
  <c r="I38" i="6"/>
  <c r="G38" i="6"/>
  <c r="I37" i="6"/>
  <c r="G37" i="6"/>
  <c r="I36" i="6"/>
  <c r="G36" i="6"/>
  <c r="I35" i="6"/>
  <c r="G35" i="6"/>
  <c r="I34" i="6"/>
  <c r="G34" i="6"/>
  <c r="I33" i="6"/>
  <c r="G33" i="6"/>
  <c r="I32" i="6"/>
  <c r="G32" i="6"/>
  <c r="I31" i="6"/>
  <c r="G31" i="6"/>
  <c r="I30" i="6"/>
  <c r="G30" i="6"/>
  <c r="I29" i="6"/>
  <c r="G29" i="6"/>
  <c r="I28" i="6"/>
  <c r="G28" i="6"/>
  <c r="I27" i="6"/>
  <c r="G27" i="6"/>
  <c r="I26" i="6"/>
  <c r="G26" i="6"/>
  <c r="I25" i="6"/>
  <c r="G25" i="6"/>
  <c r="I24" i="6"/>
  <c r="G24" i="6"/>
  <c r="I23" i="6"/>
  <c r="G23" i="6"/>
  <c r="I22" i="6"/>
  <c r="G22" i="6"/>
  <c r="I21" i="6"/>
  <c r="G21" i="6"/>
  <c r="I20" i="6"/>
  <c r="G20" i="6"/>
  <c r="I19" i="6"/>
  <c r="G19" i="6"/>
  <c r="I18" i="6"/>
  <c r="G18" i="6"/>
  <c r="I17" i="6"/>
  <c r="G17" i="6"/>
  <c r="I16" i="6"/>
  <c r="G16" i="6"/>
  <c r="I15" i="6"/>
  <c r="G15" i="6"/>
  <c r="J51" i="5"/>
  <c r="J50" i="5"/>
  <c r="J49" i="5"/>
  <c r="G49" i="5"/>
  <c r="J48" i="5"/>
  <c r="G48" i="5"/>
  <c r="I46" i="5"/>
  <c r="F46" i="5"/>
  <c r="J45" i="5"/>
  <c r="J44" i="5"/>
  <c r="G44" i="5"/>
  <c r="J43" i="5"/>
  <c r="J42" i="5"/>
  <c r="G42" i="5"/>
  <c r="J41" i="5"/>
  <c r="G41" i="5"/>
  <c r="J40" i="5"/>
  <c r="G40" i="5"/>
  <c r="J39" i="5"/>
  <c r="G39" i="5"/>
  <c r="J38" i="5"/>
  <c r="G38" i="5"/>
  <c r="J37" i="5"/>
  <c r="G37" i="5"/>
  <c r="J36" i="5"/>
  <c r="G36" i="5"/>
  <c r="I35" i="5"/>
  <c r="F35" i="5"/>
  <c r="J34" i="5"/>
  <c r="G34" i="5"/>
  <c r="J33" i="5"/>
  <c r="G33" i="5"/>
  <c r="J32" i="5"/>
  <c r="G32" i="5"/>
  <c r="J31" i="5"/>
  <c r="G31" i="5"/>
  <c r="J30" i="5"/>
  <c r="G30" i="5"/>
  <c r="J29" i="5"/>
  <c r="G29" i="5"/>
  <c r="J28" i="5"/>
  <c r="G28" i="5"/>
  <c r="J27" i="5"/>
  <c r="G27" i="5"/>
  <c r="J26" i="5"/>
  <c r="G26" i="5"/>
  <c r="J25" i="5"/>
  <c r="G25" i="5"/>
  <c r="J24" i="5"/>
  <c r="G24" i="5"/>
  <c r="J23" i="5"/>
  <c r="G23" i="5"/>
  <c r="J22" i="5"/>
  <c r="G22" i="5"/>
  <c r="J21" i="5"/>
  <c r="G21" i="5"/>
  <c r="J20" i="5"/>
  <c r="G20" i="5"/>
  <c r="J19" i="5"/>
  <c r="G19" i="5"/>
  <c r="J18" i="5"/>
  <c r="G18" i="5"/>
  <c r="J17" i="5"/>
  <c r="G17" i="5"/>
  <c r="J16" i="5"/>
  <c r="G16" i="5"/>
  <c r="J15" i="5"/>
  <c r="G15" i="5"/>
  <c r="I56" i="6" l="1"/>
  <c r="I57" i="6"/>
  <c r="B73" i="14"/>
  <c r="C72" i="14"/>
  <c r="D72" i="14"/>
  <c r="E72" i="14"/>
  <c r="F72" i="14"/>
  <c r="G35" i="5"/>
  <c r="J46" i="5"/>
  <c r="J35" i="5"/>
  <c r="J52" i="5"/>
  <c r="I67" i="6" s="1"/>
  <c r="I58" i="6"/>
  <c r="I65" i="6"/>
  <c r="G46" i="5"/>
  <c r="G56" i="6"/>
  <c r="G57" i="6"/>
  <c r="G58" i="6"/>
  <c r="I63" i="6"/>
  <c r="J47" i="5"/>
  <c r="I47" i="5"/>
  <c r="I52" i="5"/>
  <c r="G63" i="6" l="1"/>
  <c r="B74" i="14"/>
  <c r="C73" i="14"/>
  <c r="D73" i="14"/>
  <c r="E73" i="14"/>
  <c r="F73" i="14"/>
  <c r="G65" i="6"/>
  <c r="I66" i="6"/>
  <c r="I62" i="6" s="1"/>
  <c r="B75" i="14" l="1"/>
  <c r="C74" i="14"/>
  <c r="D74" i="14"/>
  <c r="E74" i="14"/>
  <c r="F74" i="14"/>
  <c r="I64" i="6"/>
  <c r="Y53" i="2"/>
  <c r="Y86" i="2" s="1"/>
  <c r="J19" i="7" s="1"/>
  <c r="B76" i="14" l="1"/>
  <c r="C75" i="14"/>
  <c r="D75" i="14"/>
  <c r="E75" i="14"/>
  <c r="F75" i="14"/>
  <c r="Y83" i="2"/>
  <c r="Z83" i="2"/>
  <c r="B77" i="14" l="1"/>
  <c r="C76" i="14"/>
  <c r="D76" i="14"/>
  <c r="E76" i="14"/>
  <c r="F76" i="14"/>
  <c r="F51" i="5"/>
  <c r="G51" i="5" s="1"/>
  <c r="G52" i="5" s="1"/>
  <c r="G67" i="6" s="1"/>
  <c r="G11" i="7"/>
  <c r="G14" i="7" s="1"/>
  <c r="C11" i="7"/>
  <c r="D19" i="8" s="1"/>
  <c r="D20" i="8" s="1"/>
  <c r="F11" i="7"/>
  <c r="F14" i="7" s="1"/>
  <c r="F45" i="5"/>
  <c r="G45" i="5" s="1"/>
  <c r="G47" i="5" s="1"/>
  <c r="G66" i="6" s="1"/>
  <c r="G64" i="6" s="1"/>
  <c r="W84" i="2"/>
  <c r="C18" i="3"/>
  <c r="B78" i="14" l="1"/>
  <c r="C77" i="14"/>
  <c r="D77" i="14"/>
  <c r="E77" i="14"/>
  <c r="F77" i="14"/>
  <c r="F52" i="5"/>
  <c r="C14" i="7"/>
  <c r="F47" i="5"/>
  <c r="G62" i="6"/>
  <c r="C28" i="4"/>
  <c r="B79" i="14" l="1"/>
  <c r="C78" i="14"/>
  <c r="D78" i="14"/>
  <c r="E78" i="14"/>
  <c r="F78" i="14"/>
  <c r="M52" i="5"/>
  <c r="E52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3" i="1"/>
  <c r="E57" i="1"/>
  <c r="E59" i="1"/>
  <c r="E60" i="1"/>
  <c r="E61" i="1"/>
  <c r="E64" i="1"/>
  <c r="E66" i="1"/>
  <c r="E67" i="1"/>
  <c r="E68" i="1"/>
  <c r="E69" i="1"/>
  <c r="E70" i="1"/>
  <c r="E71" i="1"/>
  <c r="E72" i="1"/>
  <c r="E73" i="1"/>
  <c r="M75" i="1"/>
  <c r="E11" i="1"/>
  <c r="E12" i="1"/>
  <c r="E13" i="1"/>
  <c r="E14" i="1"/>
  <c r="E15" i="1"/>
  <c r="E16" i="1"/>
  <c r="E17" i="1"/>
  <c r="E10" i="1"/>
  <c r="B80" i="14" l="1"/>
  <c r="C80" i="14" s="1"/>
  <c r="C79" i="14"/>
  <c r="D79" i="14"/>
  <c r="E79" i="14"/>
  <c r="F79" i="14"/>
  <c r="C9" i="8"/>
  <c r="C10" i="8" s="1"/>
  <c r="C12" i="8" s="1"/>
  <c r="E75" i="1"/>
  <c r="D77" i="1" s="1"/>
  <c r="I75" i="1"/>
  <c r="B81" i="14" l="1"/>
  <c r="D80" i="14"/>
  <c r="E80" i="14"/>
  <c r="F80" i="14"/>
  <c r="C17" i="8"/>
  <c r="C20" i="8" s="1"/>
  <c r="C81" i="14" l="1"/>
  <c r="F81" i="14"/>
  <c r="D81" i="14"/>
  <c r="E81" i="14"/>
  <c r="B82" i="14"/>
  <c r="D82" i="14" l="1"/>
  <c r="E82" i="14"/>
  <c r="F82" i="14"/>
  <c r="C82" i="14"/>
  <c r="B83" i="14"/>
  <c r="C83" i="14" l="1"/>
  <c r="E83" i="14"/>
  <c r="F83" i="14"/>
  <c r="D83" i="14"/>
  <c r="B84" i="14"/>
  <c r="F84" i="14" l="1"/>
  <c r="C84" i="14"/>
  <c r="E84" i="14"/>
  <c r="D84" i="14"/>
  <c r="B85" i="14"/>
  <c r="D85" i="14" l="1"/>
  <c r="C85" i="14"/>
  <c r="E85" i="14"/>
  <c r="F85" i="14"/>
  <c r="B86" i="14"/>
  <c r="D86" i="14" l="1"/>
  <c r="E86" i="14"/>
  <c r="F86" i="14"/>
  <c r="C86" i="14"/>
  <c r="B87" i="14"/>
  <c r="C87" i="14" l="1"/>
  <c r="E87" i="14"/>
  <c r="F87" i="14"/>
  <c r="D87" i="14"/>
  <c r="B88" i="14"/>
  <c r="F88" i="14" l="1"/>
  <c r="C88" i="14"/>
  <c r="D88" i="14"/>
  <c r="E88" i="14"/>
  <c r="B89" i="14"/>
  <c r="D89" i="14" l="1"/>
  <c r="F89" i="14"/>
  <c r="C89" i="14"/>
  <c r="E89" i="14"/>
  <c r="B90" i="14"/>
  <c r="B91" i="14" l="1"/>
  <c r="D90" i="14"/>
  <c r="E90" i="14"/>
  <c r="C90" i="14"/>
  <c r="F90" i="14"/>
  <c r="B92" i="14" l="1"/>
  <c r="C91" i="14"/>
  <c r="E91" i="14"/>
  <c r="F91" i="14"/>
  <c r="D91" i="14"/>
  <c r="B93" i="14" l="1"/>
  <c r="F92" i="14"/>
  <c r="C92" i="14"/>
  <c r="E92" i="14"/>
  <c r="D92" i="14"/>
  <c r="B94" i="14" l="1"/>
  <c r="D93" i="14"/>
  <c r="C93" i="14"/>
  <c r="F93" i="14"/>
  <c r="E93" i="14"/>
  <c r="B95" i="14" l="1"/>
  <c r="F94" i="14"/>
  <c r="D94" i="14"/>
  <c r="C94" i="14"/>
  <c r="E94" i="14"/>
  <c r="B96" i="14" l="1"/>
  <c r="C95" i="14"/>
  <c r="D95" i="14"/>
  <c r="E95" i="14"/>
  <c r="F95" i="14"/>
  <c r="B97" i="14" l="1"/>
  <c r="D96" i="14"/>
  <c r="C96" i="14"/>
  <c r="E96" i="14"/>
  <c r="F96" i="14"/>
  <c r="B98" i="14" l="1"/>
  <c r="E97" i="14"/>
  <c r="F97" i="14"/>
  <c r="D97" i="14"/>
  <c r="C97" i="14"/>
  <c r="B99" i="14" l="1"/>
  <c r="F98" i="14"/>
  <c r="D98" i="14"/>
  <c r="C98" i="14"/>
  <c r="E98" i="14"/>
  <c r="B100" i="14" l="1"/>
  <c r="C99" i="14"/>
  <c r="D99" i="14"/>
  <c r="F99" i="14"/>
  <c r="E99" i="14"/>
  <c r="D100" i="14" l="1"/>
  <c r="C100" i="14"/>
  <c r="E100" i="14"/>
  <c r="F100" i="14"/>
  <c r="B103" i="14" l="1"/>
  <c r="E102" i="14"/>
  <c r="F102" i="14"/>
  <c r="D102" i="14"/>
  <c r="B104" i="14" l="1"/>
  <c r="F103" i="14"/>
  <c r="C103" i="14"/>
  <c r="E103" i="14"/>
  <c r="D103" i="14"/>
  <c r="B105" i="14" l="1"/>
  <c r="C104" i="14"/>
  <c r="F104" i="14"/>
  <c r="D104" i="14"/>
  <c r="E104" i="14"/>
  <c r="B106" i="14" l="1"/>
  <c r="D105" i="14"/>
  <c r="E105" i="14"/>
  <c r="C105" i="14"/>
  <c r="F105" i="14"/>
  <c r="B107" i="14" l="1"/>
  <c r="E106" i="14"/>
  <c r="F106" i="14"/>
  <c r="C106" i="14"/>
  <c r="D106" i="14"/>
  <c r="B108" i="14" l="1"/>
  <c r="E107" i="14"/>
  <c r="F107" i="14"/>
  <c r="D107" i="14"/>
  <c r="C107" i="14"/>
  <c r="B109" i="14" l="1"/>
  <c r="E108" i="14"/>
  <c r="F108" i="14"/>
  <c r="D108" i="14"/>
  <c r="C108" i="14"/>
  <c r="B110" i="14" l="1"/>
  <c r="E109" i="14"/>
  <c r="F109" i="14"/>
  <c r="D109" i="14"/>
  <c r="C109" i="14"/>
  <c r="B111" i="14" l="1"/>
  <c r="D110" i="14"/>
  <c r="F110" i="14"/>
  <c r="C110" i="14"/>
  <c r="E110" i="14"/>
  <c r="B112" i="14" l="1"/>
  <c r="E111" i="14"/>
  <c r="F111" i="14"/>
  <c r="C111" i="14"/>
  <c r="D111" i="14"/>
  <c r="B113" i="14" l="1"/>
  <c r="E112" i="14"/>
  <c r="F112" i="14"/>
  <c r="C112" i="14"/>
  <c r="D112" i="14"/>
  <c r="B114" i="14" l="1"/>
  <c r="E113" i="14"/>
  <c r="F113" i="14"/>
  <c r="C113" i="14"/>
  <c r="D113" i="14"/>
  <c r="B115" i="14" l="1"/>
  <c r="E114" i="14"/>
  <c r="F114" i="14"/>
  <c r="C114" i="14"/>
  <c r="D114" i="14"/>
  <c r="B116" i="14" l="1"/>
  <c r="F115" i="14"/>
  <c r="C115" i="14"/>
  <c r="D115" i="14"/>
  <c r="E115" i="14"/>
  <c r="B117" i="14" l="1"/>
  <c r="C116" i="14"/>
  <c r="D116" i="14"/>
  <c r="F116" i="14"/>
  <c r="E116" i="14"/>
  <c r="B118" i="14" l="1"/>
  <c r="C117" i="14"/>
  <c r="D117" i="14"/>
  <c r="F117" i="14"/>
  <c r="E117" i="14"/>
  <c r="B119" i="14" l="1"/>
  <c r="E118" i="14"/>
  <c r="F118" i="14"/>
  <c r="C118" i="14"/>
  <c r="D118" i="14"/>
  <c r="B120" i="14" l="1"/>
  <c r="B121" i="14" s="1"/>
  <c r="E119" i="14"/>
  <c r="E121" i="14" s="1"/>
  <c r="F119" i="14"/>
  <c r="C119" i="14"/>
  <c r="D119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5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ДКП 2*1000 кВа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Y77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Внутриплощадка (Обвязывает КТП 3526п 2БКТП Самат 1 и 2БКТП Сармат 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P10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КС-3 идет с суммой в ИК</t>
        </r>
      </text>
    </comment>
    <comment ref="P20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ДКП и ИК совпадает</t>
        </r>
      </text>
    </comment>
    <comment ref="O26" authorId="0" shapeId="0" xr:uid="{2D5DB134-2499-4599-B002-B6DAAFB516CF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27 960 метров: на однолинейной схеме показано, что данная линия состоит из сшитого политэтилена кабель марки NA2xSF2Y.  Особенность  данного кабеля  в том, что он состоит из 3 самостоятельных жил, кроме этого проложен в 2 ряда (указано на однолинейной схеме как 2х3х(NA2xSF2Y). Таким образом длина 2 330 метров умножается на 12.  По обоим линиям, указанным на схеме, слева и справа.</t>
        </r>
      </text>
    </comment>
    <comment ref="P29" authorId="0" shapeId="0" xr:uid="{00000000-0006-0000-04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 дкп совпадает)</t>
        </r>
      </text>
    </comment>
    <comment ref="P30" authorId="0" shapeId="0" xr:uid="{00000000-0006-0000-04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 дкп совпадает)</t>
        </r>
      </text>
    </comment>
    <comment ref="P31" authorId="0" shapeId="0" xr:uid="{241C94E2-A592-4A74-A3DF-7613BF6E75F1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 дкп совпадает)</t>
        </r>
      </text>
    </comment>
    <comment ref="P32" authorId="0" shapeId="0" xr:uid="{EB2191B5-AF2E-4376-AF60-77D096AA3BDA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 дкп совпадает)</t>
        </r>
      </text>
    </comment>
    <comment ref="P33" authorId="0" shapeId="0" xr:uid="{BCE869FF-0126-4765-8C5C-B520A388C806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 дкп совпадает)</t>
        </r>
      </text>
    </comment>
    <comment ref="P34" authorId="0" shapeId="0" xr:uid="{00000000-0006-0000-04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 дкп совпадает)</t>
        </r>
      </text>
    </comment>
    <comment ref="P39" authorId="0" shapeId="0" xr:uid="{00000000-0006-0000-04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сходится с дкп</t>
        </r>
      </text>
    </comment>
    <comment ref="P40" authorId="0" shapeId="0" xr:uid="{00000000-0006-0000-04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сходится с дкп</t>
        </r>
      </text>
    </comment>
    <comment ref="P41" authorId="0" shapeId="0" xr:uid="{00000000-0006-0000-04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соотв дкп</t>
        </r>
      </text>
    </comment>
    <comment ref="P42" authorId="0" shapeId="0" xr:uid="{00000000-0006-0000-04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 приказа №34 следует что ИК должна быть №000000057</t>
        </r>
      </text>
    </comment>
    <comment ref="P43" authorId="0" shapeId="0" xr:uid="{00000000-0006-0000-04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 дкп сходится</t>
        </r>
      </text>
    </comment>
    <comment ref="P51" authorId="0" shapeId="0" xr:uid="{00000000-0006-0000-04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БП-000256 из приказа</t>
        </r>
      </text>
    </comment>
    <comment ref="P52" authorId="0" shapeId="0" xr:uid="{00000000-0006-0000-04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КС-3 идет с суммой в ИК</t>
        </r>
      </text>
    </comment>
    <comment ref="P55" authorId="0" shapeId="0" xr:uid="{00000000-0006-0000-04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БП-000265из приказа</t>
        </r>
      </text>
    </comment>
    <comment ref="P58" authorId="0" shapeId="0" xr:uid="{00000000-0006-0000-04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БП-000266 из приказа</t>
        </r>
      </text>
    </comment>
    <comment ref="P59" authorId="0" shapeId="0" xr:uid="{00000000-0006-0000-04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ДКП и ИК совпадает</t>
        </r>
      </text>
    </comment>
    <comment ref="P60" authorId="0" shapeId="0" xr:uid="{00000000-0006-0000-04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в ДКП и ИК совпадает</t>
        </r>
      </text>
    </comment>
    <comment ref="J76" authorId="0" shapeId="0" xr:uid="{F283B576-8C4B-466A-AFF8-03FAAF9DDD44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900м 10кВ</t>
        </r>
      </text>
    </comment>
    <comment ref="P76" authorId="0" shapeId="0" xr:uid="{00000000-0006-0000-04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дкп и ик сошлась</t>
        </r>
      </text>
    </comment>
    <comment ref="K77" authorId="0" shapeId="0" xr:uid="{439D4EAB-5622-4164-8C34-F480A9D493C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1,96 тыс.метров 0,4 кВ</t>
        </r>
      </text>
    </comment>
    <comment ref="J86" authorId="0" shapeId="0" xr:uid="{9BCB7876-5ED4-43CB-BAF6-212D7598AF01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500 м удалили т.к. она учтена к ТП-2543 в последней строке, письмо от 22.07.24 13:40</t>
        </r>
      </text>
    </comment>
    <comment ref="K88" authorId="0" shapeId="0" xr:uid="{7F28481D-254C-478C-B8AA-52599069292D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1,850 тыс.метров</t>
        </r>
      </text>
    </comment>
    <comment ref="P94" authorId="0" shapeId="0" xr:uid="{F87565C6-A5F8-4758-BE22-B4B65FF67A26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в ИК совпадает с суммой в ДКП</t>
        </r>
      </text>
    </comment>
    <comment ref="P98" authorId="0" shapeId="0" xr:uid="{00000000-0006-0000-04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ДКП и ИК совпадает</t>
        </r>
      </text>
    </comment>
    <comment ref="P101" authorId="0" shapeId="0" xr:uid="{00000000-0006-0000-04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КС3 идет с ИК</t>
        </r>
      </text>
    </comment>
    <comment ref="P119" authorId="0" shapeId="0" xr:uid="{00000000-0006-0000-04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ИК на 308м (926/3=308)
</t>
        </r>
      </text>
    </comment>
    <comment ref="P122" authorId="0" shapeId="0" xr:uid="{00000000-0006-0000-04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ИК на 308м (926/3=308)
</t>
        </r>
      </text>
    </comment>
    <comment ref="P125" authorId="0" shapeId="0" xr:uid="{00000000-0006-0000-04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ИК на 310м (926/3=308)
</t>
        </r>
      </text>
    </comment>
    <comment ref="P127" authorId="0" shapeId="0" xr:uid="{00000000-0006-0000-04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ИК и ДКП совпадает</t>
        </r>
      </text>
    </comment>
    <comment ref="P134" authorId="0" shapeId="0" xr:uid="{00000000-0006-0000-0400-00001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соотв дкп</t>
        </r>
      </text>
    </comment>
    <comment ref="P135" authorId="0" shapeId="0" xr:uid="{00000000-0006-0000-0400-00001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дкп и ик совпадает</t>
        </r>
      </text>
    </comment>
    <comment ref="P136" authorId="0" shapeId="0" xr:uid="{00000000-0006-0000-0400-00001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дкп и ик совпадает</t>
        </r>
      </text>
    </comment>
    <comment ref="P137" authorId="0" shapeId="0" xr:uid="{00000000-0006-0000-0400-00001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дкп и ик совпадает</t>
        </r>
      </text>
    </comment>
    <comment ref="Q199" authorId="0" shapeId="0" xr:uid="{00000000-0006-0000-0400-00001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два акта на литер 47, наверно ошиблись, имели ввиду литер 44</t>
        </r>
      </text>
    </comment>
    <comment ref="P203" authorId="0" shapeId="0" xr:uid="{1CB326C7-7F90-413A-9371-34C2F4DA5AA4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кс-3 совпадает с ИК</t>
        </r>
      </text>
    </comment>
    <comment ref="P204" authorId="0" shapeId="0" xr:uid="{00000000-0006-0000-0400-00001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БП-000233 из приказа</t>
        </r>
      </text>
    </comment>
    <comment ref="P205" authorId="0" shapeId="0" xr:uid="{00000000-0006-0000-0400-00001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БП-000235 и БП-000234</t>
        </r>
      </text>
    </comment>
    <comment ref="P206" authorId="0" shapeId="0" xr:uid="{00000000-0006-0000-0400-00002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БП-000236 до БП-000243</t>
        </r>
      </text>
    </comment>
    <comment ref="P207" authorId="0" shapeId="0" xr:uid="{00000000-0006-0000-0400-00002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в дкп и ИК совпадает</t>
        </r>
      </text>
    </comment>
    <comment ref="P208" authorId="0" shapeId="0" xr:uid="{00000000-0006-0000-0400-00002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соответ-т КС-3</t>
        </r>
      </text>
    </comment>
    <comment ref="P209" authorId="0" shapeId="0" xr:uid="{00000000-0006-0000-0400-00002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в дог.СМР не совпадает с КС-3 на сумму доп.работ ЭнергоГарант Договор №03-2020 от 27.03.2020</t>
        </r>
      </text>
    </comment>
    <comment ref="P218" authorId="0" shapeId="0" xr:uid="{00000000-0006-0000-0400-00002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БП-000250 из приказа</t>
        </r>
      </text>
    </comment>
    <comment ref="P219" authorId="0" shapeId="0" xr:uid="{00000000-0006-0000-0400-00002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БП-000251 из приказа</t>
        </r>
      </text>
    </comment>
    <comment ref="P220" authorId="0" shapeId="0" xr:uid="{00000000-0006-0000-0400-00002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БП-000252 из приказа</t>
        </r>
      </text>
    </comment>
    <comment ref="P235" authorId="0" shapeId="0" xr:uid="{00000000-0006-0000-0400-00002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соотв ДКП</t>
        </r>
      </text>
    </comment>
    <comment ref="P236" authorId="0" shapeId="0" xr:uid="{00000000-0006-0000-0400-00002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соотв ДКП</t>
        </r>
      </text>
    </comment>
    <comment ref="P237" authorId="0" shapeId="0" xr:uid="{00000000-0006-0000-0400-00002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сумма соотв ДКП</t>
        </r>
      </text>
    </comment>
    <comment ref="P239" authorId="0" shapeId="0" xr:uid="{00000000-0006-0000-0400-00002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БП-000246 из приказа
</t>
        </r>
      </text>
    </comment>
    <comment ref="P240" authorId="0" shapeId="0" xr:uid="{00000000-0006-0000-0400-00002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БП-000247 из приказа</t>
        </r>
      </text>
    </comment>
    <comment ref="P241" authorId="0" shapeId="0" xr:uid="{00000000-0006-0000-0400-00002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БП-000248 из приказа</t>
        </r>
      </text>
    </comment>
    <comment ref="P242" authorId="0" shapeId="0" xr:uid="{00000000-0006-0000-0400-00002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БП-000249 из приказа</t>
        </r>
      </text>
    </comment>
    <comment ref="P243" authorId="0" shapeId="0" xr:uid="{00000000-0006-0000-0400-00002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БП-000245 из приказа</t>
        </r>
      </text>
    </comment>
    <comment ref="J260" authorId="0" shapeId="0" xr:uid="{B4BA0740-EEC5-4A11-8507-23B68DBB58FA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=0,428*2</t>
        </r>
      </text>
    </comment>
    <comment ref="P261" authorId="0" shapeId="0" xr:uid="{00000000-0006-0000-0400-00002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БП-000270 из приказа</t>
        </r>
      </text>
    </comment>
    <comment ref="P262" authorId="0" shapeId="0" xr:uid="{00000000-0006-0000-0400-00003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БП-000271 из приказа</t>
        </r>
      </text>
    </comment>
    <comment ref="P263" authorId="0" shapeId="0" xr:uid="{00000000-0006-0000-0400-00003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БП-000272 из приказа</t>
        </r>
      </text>
    </comment>
    <comment ref="P264" authorId="0" shapeId="0" xr:uid="{00000000-0006-0000-0400-00003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БП-000275 из приказа</t>
        </r>
      </text>
    </comment>
    <comment ref="P265" authorId="0" shapeId="0" xr:uid="{00000000-0006-0000-0400-00003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БП-000276 из приказа</t>
        </r>
      </text>
    </comment>
    <comment ref="P266" authorId="0" shapeId="0" xr:uid="{00000000-0006-0000-0400-00003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БП-000277 из приказа</t>
        </r>
      </text>
    </comment>
    <comment ref="P267" authorId="0" shapeId="0" xr:uid="{00000000-0006-0000-0400-00003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БП-000278 из приказа</t>
        </r>
      </text>
    </comment>
    <comment ref="P268" authorId="0" shapeId="0" xr:uid="{00000000-0006-0000-0400-00003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БП-000279 из приказа</t>
        </r>
      </text>
    </comment>
    <comment ref="P283" authorId="0" shapeId="0" xr:uid="{00000000-0006-0000-0400-00003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БП-000253 из приказа</t>
        </r>
      </text>
    </comment>
    <comment ref="P284" authorId="0" shapeId="0" xr:uid="{00000000-0006-0000-0400-00003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БП-000255 из приказа</t>
        </r>
      </text>
    </comment>
    <comment ref="P285" authorId="0" shapeId="0" xr:uid="{00000000-0006-0000-0400-00003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БП-000257 из приказа</t>
        </r>
      </text>
    </comment>
    <comment ref="P286" authorId="0" shapeId="0" xr:uid="{00000000-0006-0000-0400-00003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БП-000254 из приказа</t>
        </r>
      </text>
    </comment>
    <comment ref="P290" authorId="0" shapeId="0" xr:uid="{00000000-0006-0000-0400-00003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БП-000258 из приказа</t>
        </r>
      </text>
    </comment>
    <comment ref="P291" authorId="0" shapeId="0" xr:uid="{00000000-0006-0000-0400-00003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БП-000259 из приказа</t>
        </r>
      </text>
    </comment>
    <comment ref="P292" authorId="0" shapeId="0" xr:uid="{00000000-0006-0000-0400-00003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БП-000263 из приказа</t>
        </r>
      </text>
    </comment>
    <comment ref="P293" authorId="0" shapeId="0" xr:uid="{00000000-0006-0000-0400-00003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БП-000260 из приказа</t>
        </r>
      </text>
    </comment>
    <comment ref="P294" authorId="0" shapeId="0" xr:uid="{00000000-0006-0000-0400-00003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БП-000264 из приказа</t>
        </r>
      </text>
    </comment>
    <comment ref="P301" authorId="0" shapeId="0" xr:uid="{00000000-0006-0000-0400-00004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БП-000261 из приказа</t>
        </r>
      </text>
    </comment>
    <comment ref="P302" authorId="0" shapeId="0" xr:uid="{00000000-0006-0000-0400-00004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БП-000262 из приказа</t>
        </r>
      </text>
    </comment>
    <comment ref="P303" authorId="0" shapeId="0" xr:uid="{00000000-0006-0000-0400-00004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БП-000267 из приказа</t>
        </r>
      </text>
    </comment>
    <comment ref="P304" authorId="0" shapeId="0" xr:uid="{00000000-0006-0000-0400-00004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БП-000268 из приказа</t>
        </r>
      </text>
    </comment>
    <comment ref="P305" authorId="0" shapeId="0" xr:uid="{00000000-0006-0000-0400-00004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БП-000269 из приказа</t>
        </r>
      </text>
    </comment>
    <comment ref="P306" authorId="0" shapeId="0" xr:uid="{00000000-0006-0000-0400-00004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БП-000273 из приказа</t>
        </r>
      </text>
    </comment>
    <comment ref="P307" authorId="0" shapeId="0" xr:uid="{00000000-0006-0000-0400-00004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БП-000274 из приказа</t>
        </r>
      </text>
    </comment>
    <comment ref="P308" authorId="0" shapeId="0" xr:uid="{00000000-0006-0000-0400-00004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БП-000280 из приказа</t>
        </r>
      </text>
    </comment>
    <comment ref="P309" authorId="0" shapeId="0" xr:uid="{00000000-0006-0000-0400-00004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БП-000281 из приказа</t>
        </r>
      </text>
    </comment>
  </commentList>
</comments>
</file>

<file path=xl/sharedStrings.xml><?xml version="1.0" encoding="utf-8"?>
<sst xmlns="http://schemas.openxmlformats.org/spreadsheetml/2006/main" count="13632" uniqueCount="2202">
  <si>
    <t>Место расположения</t>
  </si>
  <si>
    <t>Инвентарный номер линии</t>
  </si>
  <si>
    <t>Тип (ВЛ/КЛ)</t>
  </si>
  <si>
    <t>Выделенный абонентский номер для обращений потребителей услуг по передаче электрической энергии и (или) технологическому присоединению:</t>
  </si>
  <si>
    <t>Официальный сайт в информационно-телекоммуникационной сети "Интернет":</t>
  </si>
  <si>
    <t>Итого</t>
  </si>
  <si>
    <t>арендодатель</t>
  </si>
  <si>
    <t>номер и дата</t>
  </si>
  <si>
    <t>35 кВ</t>
  </si>
  <si>
    <t>1-20 кВ</t>
  </si>
  <si>
    <t>ниже 1 кВ</t>
  </si>
  <si>
    <t>ниже      1 кВ</t>
  </si>
  <si>
    <t xml:space="preserve">Приложение 1 </t>
  </si>
  <si>
    <t xml:space="preserve">Приложение 2 </t>
  </si>
  <si>
    <t>Диспетчерское наименование</t>
  </si>
  <si>
    <t>Инвентарный номер 
ПС (ТП)</t>
  </si>
  <si>
    <t>информация о регистрации</t>
  </si>
  <si>
    <t>Примечание</t>
  </si>
  <si>
    <t>Тип трансформаторной подстанции (ПС, КТП, БКТП, ЗТП, мачтовая (столбовая) МТП)</t>
  </si>
  <si>
    <t xml:space="preserve">Документ, подтверждающий владение трансформаторной подстанцией на праве собственности (реквизиты) </t>
  </si>
  <si>
    <t>количество цепей</t>
  </si>
  <si>
    <t>металл</t>
  </si>
  <si>
    <t>ж/бетон</t>
  </si>
  <si>
    <t xml:space="preserve">110 кВ </t>
  </si>
  <si>
    <t>220 кВ</t>
  </si>
  <si>
    <t>дерево</t>
  </si>
  <si>
    <t>дерево на ж/б пасынках</t>
  </si>
  <si>
    <t>ж/бетон,металл</t>
  </si>
  <si>
    <t>дерево, дерево на ж/б пасынках</t>
  </si>
  <si>
    <t>Протяженность воздушных линий электропередачи, км</t>
  </si>
  <si>
    <t>110 кВ</t>
  </si>
  <si>
    <t>3-10 кВ</t>
  </si>
  <si>
    <t xml:space="preserve">Количество потребителей, энергоснабжение которых осуществляется ТСО (при наличии акта разграничения балансовой принадлежности или акта об осуществлении технологического присоединения)* </t>
  </si>
  <si>
    <t>Силовой трансформатор или реактор (одно- или трехфазный), или вольтодобавочный трансформатор 
(трансформатор собственных нужд
ТСН 1-20 на 
ПС 35 кВ и выше)
шт.</t>
  </si>
  <si>
    <t>Максимальная мощность (разрешенная), МВт</t>
  </si>
  <si>
    <t>Протяженность кабельных линий электропередачи, км</t>
  </si>
  <si>
    <t>ХХ</t>
  </si>
  <si>
    <t>КТП</t>
  </si>
  <si>
    <r>
      <t xml:space="preserve">Информация по линиям электропередачи (воздушным и (или) кабельным) в административных границах </t>
    </r>
    <r>
      <rPr>
        <b/>
        <u/>
        <sz val="10"/>
        <color theme="1"/>
        <rFont val="Times New Roman"/>
        <family val="1"/>
        <charset val="204"/>
      </rPr>
      <t>Краснодарский</t>
    </r>
    <r>
      <rPr>
        <b/>
        <sz val="10"/>
        <color theme="1"/>
        <rFont val="Times New Roman"/>
        <family val="1"/>
        <charset val="204"/>
      </rPr>
      <t xml:space="preserve"> область (край)</t>
    </r>
  </si>
  <si>
    <t>Номинальная мощность трансформаторов организации, 
Т-1
кВА</t>
  </si>
  <si>
    <t>Номинальная мощность трансформаторов организации,
Т-2
 кВА</t>
  </si>
  <si>
    <r>
      <t>Информация по трансформаторным подстанциям в административных границах</t>
    </r>
    <r>
      <rPr>
        <b/>
        <u/>
        <sz val="10"/>
        <color theme="1"/>
        <rFont val="Times New Roman"/>
        <family val="1"/>
        <charset val="204"/>
      </rPr>
      <t xml:space="preserve"> Краснодарский </t>
    </r>
    <r>
      <rPr>
        <b/>
        <sz val="10"/>
        <color theme="1"/>
        <rFont val="Times New Roman"/>
        <family val="1"/>
        <charset val="204"/>
      </rPr>
      <t>область (край)</t>
    </r>
  </si>
  <si>
    <t>С.С. Ганюшкин</t>
  </si>
  <si>
    <t>Коммутационные аппараты</t>
  </si>
  <si>
    <t>Масляные, вакуумные, элегазовые выключатели</t>
  </si>
  <si>
    <t xml:space="preserve">Выключатели нагрузки </t>
  </si>
  <si>
    <t>КЛ</t>
  </si>
  <si>
    <t>ВЛ</t>
  </si>
  <si>
    <t>Наименование организации: ООО "Кубанская электросетевая компания"</t>
  </si>
  <si>
    <t>https://kubseti.ru/</t>
  </si>
  <si>
    <t>8 (861) -299-10-10</t>
  </si>
  <si>
    <t>ИНН: 	2309135367</t>
  </si>
  <si>
    <t>КПП: 231001001</t>
  </si>
  <si>
    <t>БКТП-2108п</t>
  </si>
  <si>
    <t>БКТП-2106п</t>
  </si>
  <si>
    <t>БКТП-2109п</t>
  </si>
  <si>
    <t>БКТП-2107п</t>
  </si>
  <si>
    <t>БКТП-2110п</t>
  </si>
  <si>
    <t>БКТП-2105п</t>
  </si>
  <si>
    <t>БРТП-2103п</t>
  </si>
  <si>
    <t>КТП-2476п</t>
  </si>
  <si>
    <t>КТП-2456п</t>
  </si>
  <si>
    <t>КТП-2457п</t>
  </si>
  <si>
    <t>ТП-2431п</t>
  </si>
  <si>
    <t>КТП-2730п</t>
  </si>
  <si>
    <t>2КТП-2962п</t>
  </si>
  <si>
    <t>2КТП-2699п</t>
  </si>
  <si>
    <t>2КТП-2700п</t>
  </si>
  <si>
    <t>2КТП-2701п</t>
  </si>
  <si>
    <t>2КТП 400 по ул.Шумана 2 (на схеме ТП-Германия 3)</t>
  </si>
  <si>
    <t>2КТП-3115п</t>
  </si>
  <si>
    <t>2КТП-3116п</t>
  </si>
  <si>
    <t>2КТП- 3106п</t>
  </si>
  <si>
    <t>2КТП-3107п</t>
  </si>
  <si>
    <t>2БКТП-3158п</t>
  </si>
  <si>
    <t xml:space="preserve">КТП-3024п </t>
  </si>
  <si>
    <t>БРТП-1974п</t>
  </si>
  <si>
    <t>БКТП-1992п</t>
  </si>
  <si>
    <t>ТП-1585п</t>
  </si>
  <si>
    <t>2КТП-2642п</t>
  </si>
  <si>
    <t>2КТП-2288п</t>
  </si>
  <si>
    <t>2КТП-2231п</t>
  </si>
  <si>
    <t>БКТП-1625п</t>
  </si>
  <si>
    <t>2БКТП-2014п</t>
  </si>
  <si>
    <t>2БКТП-2015п</t>
  </si>
  <si>
    <t>2КТП-3206п</t>
  </si>
  <si>
    <t>2КТП-3207п</t>
  </si>
  <si>
    <t>2КТП-3208п</t>
  </si>
  <si>
    <t>2БРТП-2759</t>
  </si>
  <si>
    <t>2БРТП-2760</t>
  </si>
  <si>
    <t>2БКРП-3246п</t>
  </si>
  <si>
    <t>2КТП-3074п</t>
  </si>
  <si>
    <t>2БКТП-3380п</t>
  </si>
  <si>
    <t>2 БКТП-3322п</t>
  </si>
  <si>
    <t>2КТППН АП-47-2323П</t>
  </si>
  <si>
    <t>ТП 2747п</t>
  </si>
  <si>
    <t>ТП 24</t>
  </si>
  <si>
    <t>ТП 25</t>
  </si>
  <si>
    <t>ТП 26</t>
  </si>
  <si>
    <t>ТП 30</t>
  </si>
  <si>
    <t>ТП 34</t>
  </si>
  <si>
    <t>ТП 3403</t>
  </si>
  <si>
    <t>ТП 3123п</t>
  </si>
  <si>
    <t>2КТП-1600/10/0,4кВ (№1) ТП-3507</t>
  </si>
  <si>
    <t>2КТП-1250/10/0,4кВ (№2) ТП-3508</t>
  </si>
  <si>
    <t>ТП Н-776п</t>
  </si>
  <si>
    <t>ТП 3473 2КТПП-1250/10/0,4</t>
  </si>
  <si>
    <t>ТП 2904 2КТП-630 кВА 10/0,4</t>
  </si>
  <si>
    <t>ТП 3131</t>
  </si>
  <si>
    <t>РТП-2580п</t>
  </si>
  <si>
    <t>РТП-2581п</t>
  </si>
  <si>
    <t>РТП-2582п</t>
  </si>
  <si>
    <t>РТП-2583п</t>
  </si>
  <si>
    <t>ТП-3516 2БРТП-1250 кВА 10/0,4</t>
  </si>
  <si>
    <t>КТП 3526п    (КТП 2БКТП-10/0,4кВ к/н 23:43:0106012:4486)</t>
  </si>
  <si>
    <t>2БКТП-Сармат 1</t>
  </si>
  <si>
    <t>2БКТП-Сармат 2</t>
  </si>
  <si>
    <t>г.Краснодар,, ЖК Немецкая деревня, ул. Гамбургская</t>
  </si>
  <si>
    <t>Договор купли-продажи от 01.07.2013 № 26-НД</t>
  </si>
  <si>
    <t>г.Краснодар, ЖК Немецкая деревня, ул. Ганноверская</t>
  </si>
  <si>
    <t>ЖК Немецкая деревня, ул. Баварская</t>
  </si>
  <si>
    <t>г.Краснодар, ЖК Немецкая деревня, ул. Баден -Аллея</t>
  </si>
  <si>
    <t>г.Краснодар, ЖК Немецкая деревня, ул. Гёте</t>
  </si>
  <si>
    <t xml:space="preserve"> Договор купли-продажи от 01.07.2013 № 26-НД</t>
  </si>
  <si>
    <t>г.Краснодар, ЖК Немецкая деревня, ул. Баварская - Баха</t>
  </si>
  <si>
    <t>г.Краснодар, ЖК Немецкая деревня, ул. Баварская</t>
  </si>
  <si>
    <t>г.Краснодар, ЖК Немецкая деревня, ул. Венецианская</t>
  </si>
  <si>
    <t>Договор купли-продажи от 30.11.2015 № 22/15/839</t>
  </si>
  <si>
    <t>Договор купли-продажи от 15.09.2016 №1</t>
  </si>
  <si>
    <t>г.Краснодар, ЖК Немецкая деревня, ул. Венецианская,14</t>
  </si>
  <si>
    <t>Договор купли-продажи от 01.12.2016 №6/12</t>
  </si>
  <si>
    <t>г.Краснодар, ЖК Казанский, ул. Восточная</t>
  </si>
  <si>
    <t>г.Краснодар, ЖК Немецкая деревня, ул. Античная</t>
  </si>
  <si>
    <t>Договор купли-продажи от 01.12.2016 № 7/12</t>
  </si>
  <si>
    <t>г.Краснодар, ЖК "Модеград 2", ул. Западный обход, 39/1</t>
  </si>
  <si>
    <t>Договор купли-продажи от 26.07.2019 № 719-2/ЕД</t>
  </si>
  <si>
    <t>г.Краснодар, ЖК Немецкая деревня, ул. Карлсруэвского, 3/2</t>
  </si>
  <si>
    <t>Договор купли-продажи от 01.08.2019 б/н</t>
  </si>
  <si>
    <t>г.Краснодар, ЖК Немецкая деревня, ул. Боннская, 8/2</t>
  </si>
  <si>
    <t>г.Краснодар, ЖК Италия, ул.Веронская</t>
  </si>
  <si>
    <t>г.Краснодар, ЖК Немецкая деревня</t>
  </si>
  <si>
    <t>Договор купли-продажи от 25.11.2019 № 21</t>
  </si>
  <si>
    <t>Договор купли-продажи от 19.11.2019 б/н</t>
  </si>
  <si>
    <t>г.Краснодар, ЖК "Португалия", ул.Лиссабонская</t>
  </si>
  <si>
    <t>г.Краснодар, ЖК "Модеград 1", Западный обход 39/1</t>
  </si>
  <si>
    <t>г.Краснодар, ЖК "Европа сити", ул.Античная</t>
  </si>
  <si>
    <t>Договор купли-продажи от 25.11.2019 №1-40864/2019</t>
  </si>
  <si>
    <t>г.Краснодар, ул.М.Цветаевой 4</t>
  </si>
  <si>
    <t>Разрешение Ростехнадзора на допуск в эксплуатацию энергоустановки от 05.02.2020 г. № 035-05/27</t>
  </si>
  <si>
    <t>г.Краснодар, ЖК "Модеград 1", ул. Западный обход, 65</t>
  </si>
  <si>
    <t>Договор купли-продажи от 30.09.2019 № 1-2966/2019</t>
  </si>
  <si>
    <t>г.Краснодар, ЖК Академический, ул. Лукьяненко, 8</t>
  </si>
  <si>
    <t>Договор купли-продажи от 29.07.2013 б/н</t>
  </si>
  <si>
    <t>г.Краснодар, ЖК Академический, ул. Азовская,17</t>
  </si>
  <si>
    <t>Договор купли-продажи от 26.07.2013 б/н</t>
  </si>
  <si>
    <t>г.Краснодар, ул. Калинина,1</t>
  </si>
  <si>
    <t>Договор купли-продажи от 01.08.2013 № 125</t>
  </si>
  <si>
    <t>г.Краснодар, ЖК Академический, ул. Лукьяненко</t>
  </si>
  <si>
    <t>Договор купли-продажи от 12.10.2018 № 12-10/18</t>
  </si>
  <si>
    <t>г.Краснодар, ул. Каляева,263</t>
  </si>
  <si>
    <t>Договор купли-продажи от 23.10.2018 № 23/10-18</t>
  </si>
  <si>
    <t>г.Краснодар, ул. Кожевенная, 28</t>
  </si>
  <si>
    <t xml:space="preserve">Договор аренды имущества от 17.05.2019 №22/19/401 </t>
  </si>
  <si>
    <t>г. Краснодар, ул. Западный обход 45</t>
  </si>
  <si>
    <t>г. Краснодар, Прикубанский округ, кадастровый №23:43:0000000:894</t>
  </si>
  <si>
    <t>г.Краснодар, кадастровый №23:43:0107001:14309</t>
  </si>
  <si>
    <t>Договор №51 поставки и выполнения строительно-монтажных, пусконаладочных работ от 07.08.2020</t>
  </si>
  <si>
    <t>г.Краснодар, ул.Каляева 263/4</t>
  </si>
  <si>
    <t>Договор аренды имущества от 19.11.2020 №19/11</t>
  </si>
  <si>
    <t>г. Краснодар, к/н №23:43:0106012:610</t>
  </si>
  <si>
    <t>Договор №2021.103814 поставки и выполнения строительно-монтажных, пусконаладочных работ от 05.07.2021</t>
  </si>
  <si>
    <t>г. Анапа, ш. Анапское к/н №23:37:0109002:103</t>
  </si>
  <si>
    <t>Договор аренды имущества от 22.08.2022 № 22/08</t>
  </si>
  <si>
    <t>г. Краснодар, ул. Красная, 120</t>
  </si>
  <si>
    <t>Договор аренды имущества от 01.09.2022 № 11/20</t>
  </si>
  <si>
    <t>г. Новороссийск к/н 23:47:0305013:29</t>
  </si>
  <si>
    <t>Договор аренды имущества № 13/22 от 12.10.2022</t>
  </si>
  <si>
    <t>г. Краснодар, ул. Им. Хабибулина, 4</t>
  </si>
  <si>
    <t>г. Краснодар, ул. Атлантическая к/н 23:43:0107001:34025</t>
  </si>
  <si>
    <t>зу к/н 23:43:0116030:3818</t>
  </si>
  <si>
    <t>зу к/н 23:43:0116030:3822</t>
  </si>
  <si>
    <t>Договор аренды имущества № 12/10-22 от 17.10.2022</t>
  </si>
  <si>
    <t>с. Бжид ул. Горная 10</t>
  </si>
  <si>
    <t>Договор аренды имущества № 17/10/2022 от 17.10.2022</t>
  </si>
  <si>
    <t>г. Краснодар, ул. Красных Партизан 4/1</t>
  </si>
  <si>
    <t>Договор аренды имущества № 14/10/1 от 14.10.2022</t>
  </si>
  <si>
    <t>г. Краснодар, ул. Сормовская 177/2</t>
  </si>
  <si>
    <t>Договор аренды имущества № 19/10-2022 от 18.10.2022</t>
  </si>
  <si>
    <t>г. Краснодар, х. Ленина, ул. Лукьяненко 16/1</t>
  </si>
  <si>
    <t>Договор аренды имущества № 18/10-2022 от 18.10.2022</t>
  </si>
  <si>
    <t>г. Краснодар, ЖК "Центральный", квартал 238-б</t>
  </si>
  <si>
    <t>Договор аренды имущества № 02/10-2022 от 02.11.2022</t>
  </si>
  <si>
    <t>г. Краснодар, к/н з/у 23:43:0107001:14305</t>
  </si>
  <si>
    <t>Договор аренды имущества № 31/10 от 31.10.2022</t>
  </si>
  <si>
    <t>г. Краснодар, ЖК «Cармат» ул. Западный обход, 65/2.</t>
  </si>
  <si>
    <t>г. Краснодар, ул. Западный обход, к/н 23:43:0106012:6384</t>
  </si>
  <si>
    <t>г. Краснодар, ул. Западный обход, к/н 23:43:0106012:4486</t>
  </si>
  <si>
    <t>КТП-3024п</t>
  </si>
  <si>
    <t>2КТП 400 по ул.Шумана 2  (на схеме ТП-Германия 3)</t>
  </si>
  <si>
    <t xml:space="preserve">2КТП-3115п </t>
  </si>
  <si>
    <t xml:space="preserve">2КТП-3116п </t>
  </si>
  <si>
    <t xml:space="preserve">2КТП- 3106п </t>
  </si>
  <si>
    <t xml:space="preserve">2КТП-3107п </t>
  </si>
  <si>
    <t>2КТП-1600/10/0,4кВ (№1)</t>
  </si>
  <si>
    <t xml:space="preserve">2КТП-1250/10/0,4кВ (№2) </t>
  </si>
  <si>
    <t>ТП-3516</t>
  </si>
  <si>
    <t>БКТП</t>
  </si>
  <si>
    <t>ТП</t>
  </si>
  <si>
    <t>Документ, подтверждающий владение линией электропередачи на праве собственности (реквизиты)
информация о регистрации</t>
  </si>
  <si>
    <t>Выписка из ЕГРН, кадастровый номер: 23:43:0000000:18061, гос.учетный номер в ЕГРН - 18127</t>
  </si>
  <si>
    <t>Выписка из ЕГРН кадастровый номер 23:43:0107001:46533</t>
  </si>
  <si>
    <t>Выписка из ЕГРН, кадастровый номер 23:43:0115033:4487</t>
  </si>
  <si>
    <t>Выписка из ЕГРН, кадастровый номер 23:43:0115033:4486                                    Выписка из ЕГРН, кадастровый номер 23:43:0115033:4483</t>
  </si>
  <si>
    <t>А.Е.Кошмелюк</t>
  </si>
  <si>
    <t>Директор</t>
  </si>
  <si>
    <t xml:space="preserve">Договор купли-продажи от 01.07.2013 № 26-НД
</t>
  </si>
  <si>
    <t xml:space="preserve">Договор купли-продажи от 30.11.2015 № 22/15/839
</t>
  </si>
  <si>
    <t xml:space="preserve">Договор купли-продажи от 01.12.2016 № 7/12
</t>
  </si>
  <si>
    <t xml:space="preserve">Договор купли-продажи от 15.09.2016 №1
</t>
  </si>
  <si>
    <t xml:space="preserve">Договор купли-продажи от 01.12.2016 №6/12
</t>
  </si>
  <si>
    <t xml:space="preserve">Договор купли-продажи от 30.11.2015 № 22/15/839
Договор купли-продажи от 26.07.2019 № 719-2/ЕД
</t>
  </si>
  <si>
    <t xml:space="preserve">Договор купли-продажи от 29.07.2013 б/н
</t>
  </si>
  <si>
    <t xml:space="preserve">Договор купли-продажи от 26.07.2013 б/н
</t>
  </si>
  <si>
    <t xml:space="preserve">Договор купли-продажи от 12.10.2018 № 12-10/18
</t>
  </si>
  <si>
    <t xml:space="preserve">Договор купли-продажи от 01.08.2019 б/н
</t>
  </si>
  <si>
    <t xml:space="preserve">Договор купли-продажи от 19.11.2019 б/н
</t>
  </si>
  <si>
    <t>Кабельные сети 10/0,4 кВ в границах ЖК «Немецкая деревня»</t>
  </si>
  <si>
    <t>Кабельные сети 10/0,4 кВ в границах ЖК «Академический»</t>
  </si>
  <si>
    <t>КЛ-10 кВ 
от ПС 110/10 кВ «Военгородок» до КТП-2430п</t>
  </si>
  <si>
    <t>КЛ-0,4 кВ
от 2КТП-3106п до ВРУ жилого дома литер 3 в ЖК «Модеград 2»</t>
  </si>
  <si>
    <t>КЛ-0,4 кВ
от 2КТП-2962п до ВРУ жилого дома литер 7 в ЖК «Модеград 2»</t>
  </si>
  <si>
    <t>КЛ-10 кВ
от 2КТП-2431п до 2КТП-3024п</t>
  </si>
  <si>
    <t>КЛ-10 кВ
от 2КТП-3024п до 2КТП-2962п</t>
  </si>
  <si>
    <t>КЛ-10 кВ
от БРТП-2103п до 2КТП-2431п</t>
  </si>
  <si>
    <t>КЛ-0,4 кВ
от 2КТП-3024п до дома литер 1</t>
  </si>
  <si>
    <t>КЛ-10 кВ
от 2КТП-2962п до 2КТП-3106п</t>
  </si>
  <si>
    <t>к/н выписки</t>
  </si>
  <si>
    <t>Выписка ЕГРН, м</t>
  </si>
  <si>
    <t xml:space="preserve">Договор КП, м </t>
  </si>
  <si>
    <t>№, дата договора</t>
  </si>
  <si>
    <t>23:43:0000000:18061</t>
  </si>
  <si>
    <t>23:43:0000000:18060</t>
  </si>
  <si>
    <t>23:43:0000000:24192</t>
  </si>
  <si>
    <t>23:43:0106012:17207</t>
  </si>
  <si>
    <t>23:43:0106012:16231</t>
  </si>
  <si>
    <t>23:43:0000000:24753</t>
  </si>
  <si>
    <t>23:43:0106012:2966</t>
  </si>
  <si>
    <r>
      <t xml:space="preserve">23:43:0115033:4482
</t>
    </r>
    <r>
      <rPr>
        <b/>
        <sz val="10"/>
        <color theme="1"/>
        <rFont val="Times New Roman"/>
        <family val="1"/>
        <charset val="204"/>
      </rPr>
      <t>2КЛ-10кВ 2*290=</t>
    </r>
    <r>
      <rPr>
        <b/>
        <sz val="10"/>
        <color rgb="FFFF0000"/>
        <rFont val="Times New Roman"/>
        <family val="1"/>
        <charset val="204"/>
      </rPr>
      <t>580</t>
    </r>
  </si>
  <si>
    <t>Однолинейная схема, м</t>
  </si>
  <si>
    <t>26-НД от 01.07.2013</t>
  </si>
  <si>
    <t>БКТП-2456п</t>
  </si>
  <si>
    <t>БКТП-2457п</t>
  </si>
  <si>
    <t>БКТП-2476п</t>
  </si>
  <si>
    <t>БКРП-1974п</t>
  </si>
  <si>
    <t>БКТП-2699п</t>
  </si>
  <si>
    <t>БКТП-2700п</t>
  </si>
  <si>
    <t>БКТП-2431п</t>
  </si>
  <si>
    <t>БКТП-2231п</t>
  </si>
  <si>
    <t>БКТП-2288п</t>
  </si>
  <si>
    <t>БКТП-2642п</t>
  </si>
  <si>
    <t>БКТП-3107п</t>
  </si>
  <si>
    <t>БКТП-3106п</t>
  </si>
  <si>
    <t>БКТП-2701п</t>
  </si>
  <si>
    <t>БКТП-2962п</t>
  </si>
  <si>
    <t>БКТП-3024п</t>
  </si>
  <si>
    <t>Кадастровый номер</t>
  </si>
  <si>
    <t>23:43:0107001:46534</t>
  </si>
  <si>
    <t>23:43:0107001:46533</t>
  </si>
  <si>
    <t>23:43:0106012:16232</t>
  </si>
  <si>
    <t>23:43:011:5033:4486</t>
  </si>
  <si>
    <t>23:43:011:5033:4487</t>
  </si>
  <si>
    <t>23:43:011:5033:4485</t>
  </si>
  <si>
    <t>23:43:0106012:16224</t>
  </si>
  <si>
    <t>23:43:0106012:16223</t>
  </si>
  <si>
    <t>Мощность, мВА в выписке</t>
  </si>
  <si>
    <t>Договор КП от 01.08.2019
ДС от 01.08.2019</t>
  </si>
  <si>
    <r>
      <t xml:space="preserve">23:43:0107001:46341
</t>
    </r>
    <r>
      <rPr>
        <b/>
        <sz val="10"/>
        <color theme="1"/>
        <rFont val="Times New Roman"/>
        <family val="1"/>
        <charset val="204"/>
      </rPr>
      <t>не указана мощность</t>
    </r>
  </si>
  <si>
    <t>Договор КП от 19.11.2019
ДС от 19.11.2019</t>
  </si>
  <si>
    <t xml:space="preserve">Договор КП </t>
  </si>
  <si>
    <r>
      <t xml:space="preserve">23:43:0000000:18061
</t>
    </r>
    <r>
      <rPr>
        <b/>
        <sz val="11"/>
        <color theme="1"/>
        <rFont val="Times New Roman"/>
        <family val="1"/>
        <charset val="204"/>
      </rPr>
      <t>не указана мощность</t>
    </r>
  </si>
  <si>
    <r>
      <t xml:space="preserve">23:43:0000000:18060
</t>
    </r>
    <r>
      <rPr>
        <b/>
        <sz val="11"/>
        <color theme="1"/>
        <rFont val="Times New Roman"/>
        <family val="1"/>
        <charset val="204"/>
      </rPr>
      <t>не указана мощность</t>
    </r>
  </si>
  <si>
    <r>
      <t xml:space="preserve">23:43:0107001:40864
</t>
    </r>
    <r>
      <rPr>
        <b/>
        <sz val="10"/>
        <color theme="1"/>
        <rFont val="Times New Roman"/>
        <family val="1"/>
        <charset val="204"/>
      </rPr>
      <t>не указана ТП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не указана мощность</t>
    </r>
  </si>
  <si>
    <r>
      <t xml:space="preserve">23:43:0106012:6231
</t>
    </r>
    <r>
      <rPr>
        <b/>
        <sz val="10"/>
        <color theme="1"/>
        <rFont val="Times New Roman"/>
        <family val="1"/>
        <charset val="204"/>
      </rPr>
      <t>не указана ТП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не указана мощность</t>
    </r>
  </si>
  <si>
    <r>
      <t xml:space="preserve">23:43:0107001:41807 
</t>
    </r>
    <r>
      <rPr>
        <b/>
        <sz val="10"/>
        <color theme="1"/>
        <rFont val="Times New Roman"/>
        <family val="1"/>
        <charset val="204"/>
      </rPr>
      <t>не указана ТП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не указана мощность</t>
    </r>
  </si>
  <si>
    <t xml:space="preserve">КЛ-10 кВ
от КТП-2288п </t>
  </si>
  <si>
    <t xml:space="preserve">КЛ-10 кВ
от КТП-2642п </t>
  </si>
  <si>
    <t xml:space="preserve">КЛ-10 кВ
от КТП-2231п </t>
  </si>
  <si>
    <r>
      <t xml:space="preserve">23:43:0115033:4483
</t>
    </r>
    <r>
      <rPr>
        <b/>
        <sz val="10"/>
        <color theme="1"/>
        <rFont val="Times New Roman"/>
        <family val="1"/>
        <charset val="204"/>
      </rPr>
      <t>2КЛ-10кВ 2*110=</t>
    </r>
    <r>
      <rPr>
        <b/>
        <sz val="10"/>
        <color rgb="FFFF0000"/>
        <rFont val="Times New Roman"/>
        <family val="1"/>
        <charset val="204"/>
      </rPr>
      <t>220</t>
    </r>
    <r>
      <rPr>
        <sz val="10"/>
        <color theme="1"/>
        <rFont val="Times New Roman"/>
        <family val="1"/>
        <charset val="204"/>
      </rPr>
      <t xml:space="preserve">
2 секции шин</t>
    </r>
  </si>
  <si>
    <r>
      <t xml:space="preserve">23:43:0115033:4481
</t>
    </r>
    <r>
      <rPr>
        <b/>
        <sz val="10"/>
        <color theme="1"/>
        <rFont val="Times New Roman"/>
        <family val="1"/>
        <charset val="204"/>
      </rPr>
      <t>2КЛ-10кВ 2*90=</t>
    </r>
    <r>
      <rPr>
        <b/>
        <sz val="10"/>
        <color rgb="FFFF0000"/>
        <rFont val="Times New Roman"/>
        <family val="1"/>
        <charset val="204"/>
      </rPr>
      <t xml:space="preserve">180
</t>
    </r>
    <r>
      <rPr>
        <b/>
        <sz val="10"/>
        <rFont val="Times New Roman"/>
        <family val="1"/>
        <charset val="204"/>
      </rPr>
      <t>2 секции шин</t>
    </r>
  </si>
  <si>
    <r>
      <t xml:space="preserve">23:43:0106012:16230
</t>
    </r>
    <r>
      <rPr>
        <b/>
        <sz val="10"/>
        <color theme="1"/>
        <rFont val="Times New Roman"/>
        <family val="1"/>
        <charset val="204"/>
      </rPr>
      <t>2КЛ-10кВ 2*390=</t>
    </r>
    <r>
      <rPr>
        <b/>
        <sz val="10"/>
        <color rgb="FFFF0000"/>
        <rFont val="Times New Roman"/>
        <family val="1"/>
        <charset val="204"/>
      </rPr>
      <t xml:space="preserve">780
</t>
    </r>
    <r>
      <rPr>
        <b/>
        <sz val="10"/>
        <rFont val="Times New Roman"/>
        <family val="1"/>
        <charset val="204"/>
      </rPr>
      <t>2 секции шин</t>
    </r>
  </si>
  <si>
    <r>
      <t xml:space="preserve">23:43:0106012:16225 
</t>
    </r>
    <r>
      <rPr>
        <b/>
        <sz val="10"/>
        <color theme="1"/>
        <rFont val="Times New Roman"/>
        <family val="1"/>
        <charset val="204"/>
      </rPr>
      <t>КЛ-10кВ 2*</t>
    </r>
    <r>
      <rPr>
        <b/>
        <sz val="10"/>
        <rFont val="Times New Roman"/>
        <family val="1"/>
        <charset val="204"/>
      </rPr>
      <t>2200=</t>
    </r>
    <r>
      <rPr>
        <b/>
        <sz val="10"/>
        <color theme="1"/>
        <rFont val="Times New Roman"/>
        <family val="1"/>
        <charset val="204"/>
      </rPr>
      <t>4400</t>
    </r>
    <r>
      <rPr>
        <sz val="10"/>
        <color theme="1"/>
        <rFont val="Times New Roman"/>
        <family val="1"/>
        <charset val="204"/>
      </rPr>
      <t xml:space="preserve">
2 секции шин =</t>
    </r>
    <r>
      <rPr>
        <sz val="10"/>
        <color rgb="FFFF0000"/>
        <rFont val="Times New Roman"/>
        <family val="1"/>
        <charset val="204"/>
      </rPr>
      <t xml:space="preserve">4400 </t>
    </r>
  </si>
  <si>
    <r>
      <t>23:43:0106</t>
    </r>
    <r>
      <rPr>
        <sz val="10"/>
        <rFont val="Times New Roman"/>
        <family val="1"/>
        <charset val="204"/>
      </rPr>
      <t xml:space="preserve">012:16226
</t>
    </r>
    <r>
      <rPr>
        <b/>
        <sz val="10"/>
        <rFont val="Times New Roman"/>
        <family val="1"/>
        <charset val="204"/>
      </rPr>
      <t>КЛ-10кВ 2*1750</t>
    </r>
    <r>
      <rPr>
        <b/>
        <sz val="10"/>
        <color theme="1"/>
        <rFont val="Times New Roman"/>
        <family val="1"/>
        <charset val="204"/>
      </rPr>
      <t>=3500
2 секции шин =</t>
    </r>
    <r>
      <rPr>
        <b/>
        <sz val="10"/>
        <color rgb="FFFF0000"/>
        <rFont val="Times New Roman"/>
        <family val="1"/>
        <charset val="204"/>
      </rPr>
      <t xml:space="preserve">3500 </t>
    </r>
  </si>
  <si>
    <t>КЛ 10/0,4 ЖК "Немецкая деревня"</t>
  </si>
  <si>
    <t>КЛ 10/0,4 ЖК "Академический"</t>
  </si>
  <si>
    <t>КЛ 10/0,4 ЖК "Немецкая деревня"
ЖК Казанский
ТП 2430</t>
  </si>
  <si>
    <t xml:space="preserve">Договор купли-продажи от 01.07.2013 № 26-НД
</t>
  </si>
  <si>
    <t xml:space="preserve">Договор купли-продажи от 08.06.2016 № 5/2016 </t>
  </si>
  <si>
    <t>худший вариант !!!!!!!</t>
  </si>
  <si>
    <t>Договор КП №28/09/2023 от 28.09.2023</t>
  </si>
  <si>
    <t>Собственность</t>
  </si>
  <si>
    <t>Аренда</t>
  </si>
  <si>
    <t>Выписка из ЕГРН, кадастровый номер: 23:43:0107001:46341</t>
  </si>
  <si>
    <t>Выписка из ЕГРН, кадастровый номер: 23:43:0106012:16232</t>
  </si>
  <si>
    <t>Выписка из ЕГРН, кадастровый номер: 23:43:0106012:16224</t>
  </si>
  <si>
    <t>Выписка из ЕГРН, кадастровый номер: 23:43:0107001:41807</t>
  </si>
  <si>
    <t>Выписка из ЕГРН, кадастровый номер: 23:43:0107001:40864</t>
  </si>
  <si>
    <t>Выписка из ЕГРН, кадастровый номер 23:43:0106012:16223</t>
  </si>
  <si>
    <t>Договор купли-продажи от 01.03.2024 № ТП3322п</t>
  </si>
  <si>
    <t>Договор купли-продажи от 15.03.2024 №б/н</t>
  </si>
  <si>
    <t>г. Краснодар, к/н №23:43:0106012:27399</t>
  </si>
  <si>
    <t>КЛ-0,4 кВ от 2КТП по ул. Шумана2 до ВРУ жилых домов</t>
  </si>
  <si>
    <t>КЛ-0,4 кВ от 2КТП № 3116п до ВРУ жилых домов</t>
  </si>
  <si>
    <t>23:43:0107001:48757</t>
  </si>
  <si>
    <t>2КЛ-10КВ АСБл 2(3*240 мм2) от 2 КТП по ул. Шумана 2 до 2БКТП №2103п</t>
  </si>
  <si>
    <t>Выписка из ЕГРН, кадастровый номер 23:43:0107001:48764</t>
  </si>
  <si>
    <t xml:space="preserve">  Приложение 4 </t>
  </si>
  <si>
    <t xml:space="preserve"> к приказу от ______ № _____</t>
  </si>
  <si>
    <t xml:space="preserve">Объем воздушных линий электропередачи (ВЛЭП) и кабельных </t>
  </si>
  <si>
    <t>линий (КЛ) в условных единицах в зависимости от протяженности,</t>
  </si>
  <si>
    <t>напряжения, конструктивного использования и материала опор</t>
  </si>
  <si>
    <t>количество цепей
на опоре</t>
  </si>
  <si>
    <t>материал опор</t>
  </si>
  <si>
    <t>количество условных единиц (у.е.)
на 100 км трассы ЛЭП</t>
  </si>
  <si>
    <t xml:space="preserve">заявлено </t>
  </si>
  <si>
    <t>принято</t>
  </si>
  <si>
    <t>протяженность</t>
  </si>
  <si>
    <t>объем условных единиц</t>
  </si>
  <si>
    <t>у/100 км</t>
  </si>
  <si>
    <t>км</t>
  </si>
  <si>
    <t>у.е.</t>
  </si>
  <si>
    <t>7 = 5 * 6 / 100</t>
  </si>
  <si>
    <t>ВЛЭП</t>
  </si>
  <si>
    <t>-</t>
  </si>
  <si>
    <t>400 - 500</t>
  </si>
  <si>
    <t>110 - 150</t>
  </si>
  <si>
    <t>КЛЭП</t>
  </si>
  <si>
    <t>ВН, всего</t>
  </si>
  <si>
    <t>1 - 20</t>
  </si>
  <si>
    <t>ж/бетон,
металл</t>
  </si>
  <si>
    <t>20 - 35</t>
  </si>
  <si>
    <t>3 - 10</t>
  </si>
  <si>
    <t>СН 1, всего</t>
  </si>
  <si>
    <t>СН 2, всего</t>
  </si>
  <si>
    <t>0,4 кВ</t>
  </si>
  <si>
    <t>до 1 кВ</t>
  </si>
  <si>
    <t>НН, всего</t>
  </si>
  <si>
    <t xml:space="preserve"> </t>
  </si>
  <si>
    <t>Главный инженер-технический директор</t>
  </si>
  <si>
    <t>Б.К. Сарсебаев</t>
  </si>
  <si>
    <t>/подпись/</t>
  </si>
  <si>
    <t>исп: Харченко Э.А., тел.5262</t>
  </si>
  <si>
    <t>Ю.В. Нечесов</t>
  </si>
  <si>
    <t>Д.В. Кондрашов</t>
  </si>
  <si>
    <t xml:space="preserve">    Приложение  5 </t>
  </si>
  <si>
    <r>
      <t xml:space="preserve">   к приказу от _______________ №</t>
    </r>
    <r>
      <rPr>
        <u/>
        <sz val="12"/>
        <rFont val="Times New Roman"/>
        <family val="1"/>
        <charset val="204"/>
      </rPr>
      <t xml:space="preserve"> ________</t>
    </r>
  </si>
  <si>
    <t>Объем подстанций 35 - 1150 кВ, трансформаторных подстанций (ТП),</t>
  </si>
  <si>
    <t>комплектных трансформаторных подстанций (КТП)</t>
  </si>
  <si>
    <t>и распределительных пунктов (РП) 0,4 - 20 кВ в условных единицах</t>
  </si>
  <si>
    <t>№
п/п</t>
  </si>
  <si>
    <t>наименование</t>
  </si>
  <si>
    <t>единица измерения</t>
  </si>
  <si>
    <t>напряжение, кВ</t>
  </si>
  <si>
    <t>количество условных единиц
на единицу измерения</t>
  </si>
  <si>
    <t>заявлено</t>
  </si>
  <si>
    <t>количество единиц измерения</t>
  </si>
  <si>
    <t>у.е./ед. изм.</t>
  </si>
  <si>
    <t>ед. изм.</t>
  </si>
  <si>
    <t>7 = 5 * 6</t>
  </si>
  <si>
    <t>9 = 8 * 6</t>
  </si>
  <si>
    <t>Подстанция</t>
  </si>
  <si>
    <t>П/ст</t>
  </si>
  <si>
    <t>Силовой трансформатор или реактор (одно- или трехфазный), или вольтодобавочный трансформатор</t>
  </si>
  <si>
    <t>Единица оборудования</t>
  </si>
  <si>
    <t>Воздушный выключатель</t>
  </si>
  <si>
    <t>3 фазы</t>
  </si>
  <si>
    <t>Масляный выключатель</t>
  </si>
  <si>
    <t>-"-</t>
  </si>
  <si>
    <t>Отделитель
с короткозамыкателем</t>
  </si>
  <si>
    <t>35</t>
  </si>
  <si>
    <t>Выключатель нагрузки</t>
  </si>
  <si>
    <t>Синхронный компенсатор мощн.
50 Мвар</t>
  </si>
  <si>
    <t>То же, 50 Мвар и более</t>
  </si>
  <si>
    <t>Статические конденсаторы</t>
  </si>
  <si>
    <t>100 конд.</t>
  </si>
  <si>
    <t>Мачтовая (столбовая) ТП</t>
  </si>
  <si>
    <t>Однотрансформаторная ТП, КТП</t>
  </si>
  <si>
    <t>ТП, КТП</t>
  </si>
  <si>
    <t>Двухтрансформаторная ТП, КТП</t>
  </si>
  <si>
    <t>Однотрансформаторная подстанция 34/0,4 кВ</t>
  </si>
  <si>
    <t>ВН</t>
  </si>
  <si>
    <t>СН 1</t>
  </si>
  <si>
    <t>СН 2</t>
  </si>
  <si>
    <t>НН</t>
  </si>
  <si>
    <t>ВСЕГО</t>
  </si>
  <si>
    <t>СН</t>
  </si>
  <si>
    <t>СН1</t>
  </si>
  <si>
    <t>СН2</t>
  </si>
  <si>
    <t>на 2016 год</t>
  </si>
  <si>
    <t>на 2017 год</t>
  </si>
  <si>
    <t>на 2018 год</t>
  </si>
  <si>
    <t>на 2019 год</t>
  </si>
  <si>
    <t xml:space="preserve">Расчет условных единиц ООО "КЭСК"  на 2025 г. </t>
  </si>
  <si>
    <t>А.Е. Кошмелюк</t>
  </si>
  <si>
    <t>23:43:0107001:48758</t>
  </si>
  <si>
    <t>2КЛ-10 кВ АСБл 2 (2*240мм2) от 2БРТП № 2103п до 2КТП-3116п</t>
  </si>
  <si>
    <t>Заключение кадастрового инженера от 08.04.2024г.</t>
  </si>
  <si>
    <t>Заключение кадастрового инженера от 27.03.2024г.</t>
  </si>
  <si>
    <t>Заключение кадастрового инженера от 19.03.2024г.</t>
  </si>
  <si>
    <t>Приказ о вводе ОС от 03.07.2023</t>
  </si>
  <si>
    <t>Приказ о вводе ОС от 18.09.2023</t>
  </si>
  <si>
    <t>Заключение кадастрового инженера от 25.03.2024г.</t>
  </si>
  <si>
    <t xml:space="preserve">КТП 3526п   </t>
  </si>
  <si>
    <t>АО "АТЭК"</t>
  </si>
  <si>
    <t>№ п/п</t>
  </si>
  <si>
    <t>Наименование ТСО</t>
  </si>
  <si>
    <r>
      <rPr>
        <b/>
        <u/>
        <sz val="16"/>
        <color theme="1"/>
        <rFont val="Calibri"/>
        <family val="2"/>
        <charset val="204"/>
        <scheme val="minor"/>
      </rPr>
      <t>ЛЭП</t>
    </r>
    <r>
      <rPr>
        <b/>
        <sz val="16"/>
        <color theme="1"/>
        <rFont val="Calibri"/>
        <family val="2"/>
        <charset val="204"/>
        <scheme val="minor"/>
      </rPr>
      <t xml:space="preserve"> </t>
    </r>
    <r>
      <rPr>
        <sz val="16"/>
        <color theme="1"/>
        <rFont val="Calibri"/>
        <family val="2"/>
        <charset val="204"/>
        <scheme val="minor"/>
      </rPr>
      <t>всего в собственности и аренде</t>
    </r>
  </si>
  <si>
    <r>
      <t xml:space="preserve">из них </t>
    </r>
    <r>
      <rPr>
        <b/>
        <u/>
        <sz val="16"/>
        <color theme="1"/>
        <rFont val="Calibri"/>
        <family val="2"/>
        <charset val="204"/>
        <scheme val="minor"/>
      </rPr>
      <t>ЛЭП</t>
    </r>
    <r>
      <rPr>
        <sz val="16"/>
        <color theme="1"/>
        <rFont val="Calibri"/>
        <family val="2"/>
        <charset val="204"/>
        <scheme val="minor"/>
      </rPr>
      <t xml:space="preserve"> соответсвуют критериям, присоединены к ПС/ТП, участвующих в критериях на 2025 </t>
    </r>
    <r>
      <rPr>
        <b/>
        <sz val="16"/>
        <color rgb="FF00B050"/>
        <rFont val="Calibri"/>
        <family val="2"/>
        <charset val="204"/>
        <scheme val="minor"/>
      </rPr>
      <t>должно быть не менее 300 км</t>
    </r>
  </si>
  <si>
    <r>
      <t xml:space="preserve">В собственности ПС/ТП, </t>
    </r>
    <r>
      <rPr>
        <b/>
        <u/>
        <sz val="16"/>
        <color theme="1"/>
        <rFont val="Calibri"/>
        <family val="2"/>
        <charset val="204"/>
        <scheme val="minor"/>
      </rPr>
      <t>МВА</t>
    </r>
    <r>
      <rPr>
        <sz val="16"/>
        <color theme="1"/>
        <rFont val="Calibri"/>
        <family val="2"/>
        <charset val="204"/>
        <scheme val="minor"/>
      </rPr>
      <t xml:space="preserve">, либо аренде                                                                                      на 2025 </t>
    </r>
    <r>
      <rPr>
        <b/>
        <sz val="16"/>
        <color rgb="FF00B050"/>
        <rFont val="Calibri"/>
        <family val="2"/>
        <charset val="204"/>
        <scheme val="minor"/>
      </rPr>
      <t>должно быть не менее 150 МВА</t>
    </r>
  </si>
  <si>
    <t>Всего, км</t>
  </si>
  <si>
    <t>ЛЭП ВН, км</t>
  </si>
  <si>
    <t>ЛЭП СН1, км</t>
  </si>
  <si>
    <t>ЛЭП СН2, км</t>
  </si>
  <si>
    <t>ЛЭП НН, км</t>
  </si>
  <si>
    <t>Всего, км в критерии</t>
  </si>
  <si>
    <t>Всего</t>
  </si>
  <si>
    <t>без госрег, кад. Инж и стройки</t>
  </si>
  <si>
    <t>госрег</t>
  </si>
  <si>
    <t>по суду</t>
  </si>
  <si>
    <t>стройка</t>
  </si>
  <si>
    <t>кад.инж.</t>
  </si>
  <si>
    <t>сумма гос.рег + кад.инж.+стройка</t>
  </si>
  <si>
    <t>с госрег</t>
  </si>
  <si>
    <t>с кад.инж</t>
  </si>
  <si>
    <t>КубЭСК</t>
  </si>
  <si>
    <t xml:space="preserve">Кошмелюк сказал, что активно занимаются имуществом Догмы (Кубаньсеть), акционеры сейчас решают на чьей базе объединиться (КЭСК или Кубаньсеть). Сказал почти со 100% уверенностью, что до 01.05 вопрос решится и критерии они пройдут. </t>
  </si>
  <si>
    <t>9.1.</t>
  </si>
  <si>
    <t xml:space="preserve"> - собственность</t>
  </si>
  <si>
    <t>9.2.</t>
  </si>
  <si>
    <t xml:space="preserve"> - аренда созависимая</t>
  </si>
  <si>
    <t>9.3.</t>
  </si>
  <si>
    <t xml:space="preserve"> - прочая аренда</t>
  </si>
  <si>
    <r>
      <t xml:space="preserve">Заключение кадастрового инженера от </t>
    </r>
    <r>
      <rPr>
        <sz val="10"/>
        <color rgb="FFFF0000"/>
        <rFont val="Times New Roman"/>
        <family val="1"/>
        <charset val="204"/>
      </rPr>
      <t>19</t>
    </r>
    <r>
      <rPr>
        <sz val="10"/>
        <color theme="1"/>
        <rFont val="Times New Roman"/>
        <family val="1"/>
        <charset val="204"/>
      </rPr>
      <t>.03.2024г.</t>
    </r>
  </si>
  <si>
    <t xml:space="preserve">Выписка из ЕГРН кадастровый номер 23:43:0107001:46534 </t>
  </si>
  <si>
    <t>Выписка из ЕГРН, кадастровый номер 23:43:0106012:6231</t>
  </si>
  <si>
    <t>Выписка из ЕГРН, кадастровый номер 23:43:0000000:18060, гос.учетный номер в ЕГРН - 18127 от 05.12.2022 на 7880м;</t>
  </si>
  <si>
    <t>23:43:0000000:24192 от 21.04.2023 -1603м.</t>
  </si>
  <si>
    <t>почему не совпадает длина 0,4 кВ с егрн?.</t>
  </si>
  <si>
    <t>Выписка из ЕГРН, кадастровый номер 23:43:0106012:4833</t>
  </si>
  <si>
    <t>Выписка из ЕГРН, кадастровый номер 23:43:0106012:4834</t>
  </si>
  <si>
    <t>Выписка из ЕГРН, кадастровый номер 23:43:0106012:4832</t>
  </si>
  <si>
    <t>?</t>
  </si>
  <si>
    <t>Какая ТП?</t>
  </si>
  <si>
    <t>Вид собственности</t>
  </si>
  <si>
    <t>МВА</t>
  </si>
  <si>
    <t>ЛЭП</t>
  </si>
  <si>
    <t>примечание</t>
  </si>
  <si>
    <t>Собственность ДКП с гос.регом</t>
  </si>
  <si>
    <t>1.1</t>
  </si>
  <si>
    <t>из них приняты в критериях 2024 года</t>
  </si>
  <si>
    <t>2</t>
  </si>
  <si>
    <t>Ждут гос.рег с регистрации</t>
  </si>
  <si>
    <t>Собственность ДКП с ЗКИ</t>
  </si>
  <si>
    <t>Есть ЗКИ на МВА и ЛЭП, все ЛЭП соотнесены с МВА с критериями</t>
  </si>
  <si>
    <t>Итого под критерии *строки 1, 2, 4, 5, 7)</t>
  </si>
  <si>
    <t>Необходимо под критерии</t>
  </si>
  <si>
    <t>Итого, с учетом резерва</t>
  </si>
  <si>
    <t>Остальное имущество (не в критериях)</t>
  </si>
  <si>
    <t>10.1.</t>
  </si>
  <si>
    <t>собственность</t>
  </si>
  <si>
    <t>10.2.</t>
  </si>
  <si>
    <t>аренда</t>
  </si>
  <si>
    <t>Критерии на 2025 г. ООО "КЭСК"</t>
  </si>
  <si>
    <t>ТП не в собственности</t>
  </si>
  <si>
    <t>(190+2760)+(1780)           AG99Внутриплощадка (Обвязывает КТП 3526п 2БКТП Самат 1 и 2БКТП Сармат 2</t>
  </si>
  <si>
    <t>Есть приказы о вводе ОС. Есть ЗКИ.</t>
  </si>
  <si>
    <t>Строительство</t>
  </si>
  <si>
    <t>ВОПРОСЫ 2</t>
  </si>
  <si>
    <t>ВОПРОСЫ 1</t>
  </si>
  <si>
    <t>поправил+ может добавить в таблицу</t>
  </si>
  <si>
    <t>Принимается 100%</t>
  </si>
  <si>
    <t>Т2 тоже 160</t>
  </si>
  <si>
    <t>ОС должна быть за подписью директора КЭСК</t>
  </si>
  <si>
    <t>не написано ТП-3516 в ОС</t>
  </si>
  <si>
    <t>нет подписи директора на ОС</t>
  </si>
  <si>
    <t>нет подписаной ОС директором КЭСК</t>
  </si>
  <si>
    <t>на ОС ТП-2741п и нет подписи директора КЭСК</t>
  </si>
  <si>
    <t>На ОС непонятна какая ТП и нет подписи директора</t>
  </si>
  <si>
    <t>непонятно какая ТП и нет подписи директора кэск</t>
  </si>
  <si>
    <t>файл ОС плохого качества</t>
  </si>
  <si>
    <t>не видно мощности и номера ТП, нет подписи директора кэск</t>
  </si>
  <si>
    <t>Наличие однолинейных схем</t>
  </si>
  <si>
    <t>ЕГРН</t>
  </si>
  <si>
    <t>Заключение кадастрового инженера</t>
  </si>
  <si>
    <t>соответствие критериям (ДА/НЕТ)</t>
  </si>
  <si>
    <t>ДА</t>
  </si>
  <si>
    <t>НЕТ</t>
  </si>
  <si>
    <t>схема не читается, прислать скан заново</t>
  </si>
  <si>
    <t>нет подписи директора на ОС и нет номера ТП на схеме</t>
  </si>
  <si>
    <t>Прошу проверить схему, почему в схеме 250кВ?</t>
  </si>
  <si>
    <t>файл ОС плохого качества, 2х630кВа???</t>
  </si>
  <si>
    <t>файл ОС плохого качества, 2х1250кВа???</t>
  </si>
  <si>
    <t>файл ОС плохого качества, 2х1250кВа на картинке линия одна???</t>
  </si>
  <si>
    <t>согласно ОС мощность 1000/1000, наименование 2КТПП 3473п</t>
  </si>
  <si>
    <t>Вопросы по однолинейным схемам</t>
  </si>
  <si>
    <t>Выписка из ЕГРН, кадастровый номер: 23:43:0107001:48756 (2980м)</t>
  </si>
  <si>
    <t>направляем выписку из ЕГРН (во вложении), в выписке указано 2980 метров, а не 2900, предлагаем уточнить длину в сторону увеличения;</t>
  </si>
  <si>
    <t xml:space="preserve"> протяженность указана в исходном договоре купли-продажи. Заключение кадастрового инженера (далее - ЗКИ) в стадии подготовки, будет направлена в ваш адрес в ближайшее время;</t>
  </si>
  <si>
    <t>у нас ошибка.   ЗКИ от 07.05.2024 на КЛ-0,4 кВ  протяженностью 2180м во вложении, просим внести исправление в таблицу;</t>
  </si>
  <si>
    <t>протяженность указана в исходном договоре купли-продажи:
- КЛ-10 кВ – 340 метров,
- КЛ-0,4 кВ – 3165 метров. ЗКИ в стадии подготовки, будут направлены в ваш адрес в ближайшее время;</t>
  </si>
  <si>
    <t>протяженность указана в исходном договоре купли-продажи:
- КЛ-10 кВ – 538 метров,
- КЛ-0,4 кВ – 1532 метров. ЗКИ в стадии подготовки, будут направлены в ваш адрес в ближайшее время</t>
  </si>
  <si>
    <t>согласны, что в отношении КЛ-10 надо указывать длину согласно Выписки,
т.е. 1,5 км. В отношении КЛ-0,4 кВ ЗКИ в стадии подготовки, будет направлена в ваш адрес в ближайшее время;</t>
  </si>
  <si>
    <t>в отношении КЛ-0,4 – ЗКИ во вложении к настоящему письму, просим внести изменения в таблицу</t>
  </si>
  <si>
    <t>в отношении КЛ-0,4 – ЗКИ во вложении к настоящему письму, просим внести изменения в таблицу; в отношении КЛ-10 – у нас ошибка, перепутаны местами длины КЛ-10 . Предлагаю поменять их местами, все придет в норму;</t>
  </si>
  <si>
    <t>Выписка из ЕГРН, кадастровый номер 23:43:0115033:4482 (10кВ) от 30.11.2022,  580м; 
Заключение кадастрового инженера от 07.05.2024г (0,4кВт на 750м)</t>
  </si>
  <si>
    <t>Выписка из ЕГРН, кадастровый номер 23:43:0115033:4483 (10 кВ) от 30.11.2022,   220м;
Заключение кадастрового инженера от 07.05.2024г (0,4кВт на 1224м).</t>
  </si>
  <si>
    <t>Выписка из ЕГРН, кадастровый номер 23:43:0115033:4481 (10 кВ) от 29.11.2022, 180м;
Заключение кадастрового инженера от 07.05.2024г (0,4кВт на 420м).</t>
  </si>
  <si>
    <t xml:space="preserve"> (ТП-1585п) – уже не актуальная информация, предлагаю удалить строку.</t>
  </si>
  <si>
    <t>протяженность КЛ-0,4 кВ указана в исходном договоре купли-продажи – 403,9 м.,
ЗКИ в стадии подготовки, будет направлено в ваш адрес в ближайшее время. В отношении ссылки на Выписку – согласны, здесь она лишняя;</t>
  </si>
  <si>
    <t xml:space="preserve">23:43:0106012:16225 от 17.11.2022 10кВ  -4400м;
</t>
  </si>
  <si>
    <t>Пункты 35 и 36 – ЗКИ во вложении, предлагаем внести изменения в таблицу согласно их содержания. Протяженности в ЗКИ несколько больше, так как они уточнялись в процессе подготовки техдокументации;</t>
  </si>
  <si>
    <t>Заключение кадастрового инженера от 07.05.2024г. (КЛ 10кВ  690м)</t>
  </si>
  <si>
    <t>Заключение кадастрового инженера от 07.05.2024г. (2КЛ 10кВ  280м)</t>
  </si>
  <si>
    <t>Пункт 38 – сведения в отношении КЛ-0,4 кВ, указанные в Выписке (186 метров) не актуальны, ЗКИ в отношении КЛ-0,4 кВ в стадии подготовки, будет направлено в ваш адрес в ближайшее время;</t>
  </si>
  <si>
    <t>Договор купли-продажи от 04.12.2019 № 22</t>
  </si>
  <si>
    <t>Пункт 39 - исходным договором является не договор купли-продажи № 21 от 25.11.2019, а  ДКП № 22 от 04.12.2019, предлагаем внести изменение в соответствующей ячейке.
в отношении КЛ-10 – протяженность уже учтена в п. 19,
в отношении КЛ-0,4 протяженность (2535 метров согласно Выписке)  указана в пункте 80           
может быть, имеет смысл перенести ее в пункт 39?, тогда пункт 80 вообще не нужен.)</t>
  </si>
  <si>
    <r>
      <t xml:space="preserve">23:43:0107001:48755 </t>
    </r>
    <r>
      <rPr>
        <sz val="10"/>
        <color rgb="FFFF0000"/>
        <rFont val="Times New Roman"/>
        <family val="1"/>
        <charset val="204"/>
      </rPr>
      <t>перенесли в пункт39</t>
    </r>
  </si>
  <si>
    <t>удаляем строку</t>
  </si>
  <si>
    <t>Заключение кадастрового инженера от 08.04.2024г. 10кВ 870м;
Заключение кадастрового инженера от 08.04.2024г. 0,4кВ 1205м;</t>
  </si>
  <si>
    <t>Пункт 40 – согласно ЗКИ (во вложении) длина КЛ-10 составляет 870 метров, уточнялась при
            подготовке техдокументации. Длина КЛ-0,4 согласно ЗКИ (во вложении) составляет 1205
            метров, причина изменения та же.</t>
  </si>
  <si>
    <t>Пункт 41:
- в отношении КЛ-10 кВ- протяженность одной КЛ-10 согласно Выписке составляет 3200 метров, протяженность другой КЛ-10 согласно ЗКИ составляет 500 метров. Оба документа во  вложении.
- в отношении КЛ-0,4 – согласно Выписки длина 3440 метров (во вложении)
Просим внести соответствующие изменения таблицу.</t>
  </si>
  <si>
    <t>Пункт 42 – в отношении КЛ-0,4 кроме двух учтенных вами  Выписок также имеется ЗКИ (во вложении) на линию протяженностью 780 метров. Таким образом общая длина КЛ-0,4 должна быть 3760 метров;</t>
  </si>
  <si>
    <t>Заключение кадастрового инженера от 07.05.2024г на КЛ-0,4 кВ от ТП 3107п  240м;</t>
  </si>
  <si>
    <t>Пункт 43 – в отношении КЛ-0,4 кВ  имеется ЗКИ (во вложении);</t>
  </si>
  <si>
    <t>Пункт 44 - КЛ-10 является объектом собственного строительства (инвентарная карточка во вложении);</t>
  </si>
  <si>
    <t>Договор купли-продажи от 22.04.2024 № КП-Н-48/24</t>
  </si>
  <si>
    <t>Договор аренды имущества №894/ЭС от 09.11.2022 С ПРАВОМ ВЫКУПА;
Приказ № 7 от 28.09.2023 о вводе в эксплуатацию КТП-2760п;
Приказ № 6 от 28.09.2023 о вводе в эксплуатацию КТП-2759п</t>
  </si>
  <si>
    <t>ТП являются собственностью ООО «КЭСК» (приказы о вводе ОС в эксплуатацию – во вложении)</t>
  </si>
  <si>
    <t>КЛ-10 кВ является собственностью ООО «КЭСК» (приказ о вводе ОС в эксплуатацию – во вложении);</t>
  </si>
  <si>
    <t>Выписка из ЕГРН, кадастровый номер 23:43:0107001:48758 (10 кВ  3200м);
Выписка из ЕГРН, кадастровый номер 23:43:0107001:48757 (0,4 кВ  3440м);
Заключение кадастрового инженера от 07.05.2024г. (10кВ  500м);</t>
  </si>
  <si>
    <t>это линия от БКТП-2430п до питающего центра ПС 110/10 «Военгородок». По вопросу протяженности – да, 3,21 км. – это 2 раза по 1603 м.;</t>
  </si>
  <si>
    <t>ТП не в собственности не участвует в критериях</t>
  </si>
  <si>
    <t>тот пункт дублирует пункты 25 и 26 (если их сложить), предлагаем его убрать;</t>
  </si>
  <si>
    <t>убираем строку</t>
  </si>
  <si>
    <t>в отношении КЛ-10 имеется ЗКИ (во вложении), протяженность 520 м., уточнялась в процессе подготовки техдокументации;</t>
  </si>
  <si>
    <t>Заключение кадастрового инженера от 07.05.2024г.</t>
  </si>
  <si>
    <t>ТП-3526п в собственности ООО «КЭСК» (приказ о вводе ОС в эксплуатацию, а также сопутствующие документы – во вложении);</t>
  </si>
  <si>
    <t xml:space="preserve"> Пункты 78 и 79 – аналогично п. 77. (документы во вложении)</t>
  </si>
  <si>
    <t>Заключение кадастрового инженера от 08.04.2024г; 
Объект собственного строительства (инвентарная карточка) №000063 на (415*2м).</t>
  </si>
  <si>
    <t xml:space="preserve"> Пункты 45,46,47 – эти ТП являются собственностью ООО «КЭСК» на основании ДКП    № КП-Н-48/24 от 22.04.2024 (во вложении);</t>
  </si>
  <si>
    <t>Ответ ТСО от 16.05.2024</t>
  </si>
  <si>
    <t>Заключение кадастрового инженера на КЛ-10кВ от 08.04.2024г. на 810м+380м;
Заключение кадастрового инженера на КЛ-0,4кВ 2180м от 07.05.2024г.</t>
  </si>
  <si>
    <t>Не нашел Выписку из ЕГРН, кадастровый номер 23:43:0107001:48764?</t>
  </si>
  <si>
    <t>Заключение кадастрового инженера от 08.04.2024г. КЛ-0,4кВ 1129м;</t>
  </si>
  <si>
    <t>Если стройка по договору подряда</t>
  </si>
  <si>
    <t>ДКП</t>
  </si>
  <si>
    <t xml:space="preserve">Однолинейная схема </t>
  </si>
  <si>
    <t>ЗКИ</t>
  </si>
  <si>
    <t>КС-2</t>
  </si>
  <si>
    <t>КС-3</t>
  </si>
  <si>
    <t>Приказ о вводе ОС</t>
  </si>
  <si>
    <t>Заключение кадастрового инженера от 08.05.2024г.</t>
  </si>
  <si>
    <t>+</t>
  </si>
  <si>
    <t>ДКП с ЕГРН или ЗКИ</t>
  </si>
  <si>
    <t>номер ТП отражен</t>
  </si>
  <si>
    <t>Согласно принципиальной однолинейной схемы наименование ТП-3403п и мощность по 630 кВА, в ДКП №28/09/2023 от 28.09.2023 отражено 2*1000 кВа???</t>
  </si>
  <si>
    <t>номер ТП совпадает</t>
  </si>
  <si>
    <r>
      <t xml:space="preserve">Вопрос: почему протяженность 1,603*2 ??? </t>
    </r>
    <r>
      <rPr>
        <b/>
        <sz val="10"/>
        <color rgb="FFFF0000"/>
        <rFont val="Times New Roman"/>
        <family val="1"/>
        <charset val="204"/>
      </rPr>
      <t>2КЛ</t>
    </r>
    <r>
      <rPr>
        <sz val="10"/>
        <color rgb="FFFF0000"/>
        <rFont val="Times New Roman"/>
        <family val="1"/>
        <charset val="204"/>
      </rPr>
      <t xml:space="preserve"> поэтому, ДА? Какая ТП?</t>
    </r>
  </si>
  <si>
    <t>Инвентарная карта (ОС-6)</t>
  </si>
  <si>
    <r>
      <t xml:space="preserve">
Выписка из ЕГРН, кадастровый номер: 23:43:0000000:24753 (10кВ) от 06.12.2022</t>
    </r>
    <r>
      <rPr>
        <sz val="10"/>
        <rFont val="Times New Roman"/>
        <family val="1"/>
        <charset val="204"/>
      </rPr>
      <t>, 1500м</t>
    </r>
    <r>
      <rPr>
        <sz val="10"/>
        <color theme="1"/>
        <rFont val="Times New Roman"/>
        <family val="1"/>
        <charset val="204"/>
      </rPr>
      <t>;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
Заключение кадастрового инженера на КЛ-0,4кВ 320м от 17.05.2024г.</t>
    </r>
  </si>
  <si>
    <t>Заключение кадастрового инженера на КЛ-0,4кВ 3516м от 17.05.2024г.</t>
  </si>
  <si>
    <t xml:space="preserve">задал вопрос, т.к. в приказе и инв.карте нет связи с ТП? </t>
  </si>
  <si>
    <t>23:43:0106012:16226 (10 кВ) от 17.11.2022   3 500м;
23:43:0106012:2966 (0,4кВ) от 23.10.2019 186м;
Заключение кадастрового инженера от 17.05.2024г. (КЛ 0,4кВ  2232м)</t>
  </si>
  <si>
    <t>КЛ-10кВ 340м случаем не дублирует соседнюю линию от КТП-2457п тоже на 340м???</t>
  </si>
  <si>
    <t>Заключение кадастрового инженера на КЛ-10кВ 340м от 17.05.2024г.
Заключение кадастрового инженера на КЛ-10кВ 538м от 17.05.2024г.
Заключение кадастрового инженера на КЛ-0,4кВ 1532м от 17.05.2024г.</t>
  </si>
  <si>
    <t>Заключение кадастрового инженера на КЛ-10кВ 1480м от 17.05.2024г.</t>
  </si>
  <si>
    <t>АоТП (на ТП)</t>
  </si>
  <si>
    <t>ДКП с номером ТП; ЕГРН без номера ТП</t>
  </si>
  <si>
    <t>Выписка из ЕГРН, 23:43:0107001:48755 КЛ-0,4кВ 2535м;</t>
  </si>
  <si>
    <t>в ЕГРН 23:43:0107001:48755 название ТП отличается от таблицы.</t>
  </si>
  <si>
    <t>ЕГРН и длина линии задвоены со строкой 41. Может удалить строку???</t>
  </si>
  <si>
    <t>ЕГРН и длина линии задвоена, 41 строка. Может удалить строку???</t>
  </si>
  <si>
    <t>Выписка из ЕГРН, кадастровый номер 23:43:0106012:17207 от 23.12.2022 КЛ-0,4 (1,38 т.м);
23:43:0106012:16231 от 06.12.2022 КЛ-0,4 (1600м);
23:43:0106012:16230 от 16.12.2022 КЛ-10кВ (780м);
Заключение кадастрового инженера от 07.05.2024г на КЛ-0,4 кВ от ТП 3106п  780м.</t>
  </si>
  <si>
    <t>Приказ№6 о вводе ОС в эксплуатацию от 28.09.23;
Договор аренды имущества №894/ЭС от 09.11.2022 С ПРАВОМ ВЫКУПА</t>
  </si>
  <si>
    <t>Приказ№7 о вводе ОС в эксплуатацию от 28.09.23;
Договор аренды имущества №894/ЭС от 09.11.2022 С ПРАВОМ ВЫКУПА</t>
  </si>
  <si>
    <t>В приказе№2 о вводе ОС  не вижу связи с ТП 3526.</t>
  </si>
  <si>
    <t>Приказ о вводе ОС №4 от 18.09.2023
Инв№ БП-000157</t>
  </si>
  <si>
    <t xml:space="preserve">Приказ о вводе ОС №2 от 03.07.2023
Инв.№ БП-000153
</t>
  </si>
  <si>
    <t>В приказе о вводе ОС №4 не вижу связи с  2БКТП-Сармат 1</t>
  </si>
  <si>
    <t>В приказе о вводе ОС №4 не вижу связи с  2БКТП-Сармат 2</t>
  </si>
  <si>
    <t>Приказ №8 о вводе ОС от 23.11.2020 
Инв.№ 00-000078</t>
  </si>
  <si>
    <t>ДНП без номера ТП</t>
  </si>
  <si>
    <t>Вопросы от 16.05.2024</t>
  </si>
  <si>
    <t>ДКП соответствие</t>
  </si>
  <si>
    <t>№п/п</t>
  </si>
  <si>
    <t>Наименование объекта (ТП, ЛЭП)</t>
  </si>
  <si>
    <t>Трансформаторная мощность, кВА</t>
  </si>
  <si>
    <t>Длина линий электропередач, непосредственно соединенным с трансформаторными подстанциями, указанными в столбце 2 таблицы, км</t>
  </si>
  <si>
    <t>Участие в тарифном регулировании 2022 года</t>
  </si>
  <si>
    <t>6-10 кВ</t>
  </si>
  <si>
    <t>АоТП от 07.04.2022 № 70</t>
  </si>
  <si>
    <t>да</t>
  </si>
  <si>
    <t xml:space="preserve">КЛ 10 кВ </t>
  </si>
  <si>
    <t>нет</t>
  </si>
  <si>
    <t>КЛ 10 кВ АСБл 3х240 мм2 КТП-2456п-КТП-2457п общей длиной 538 м, ЖК Европа-Сити</t>
  </si>
  <si>
    <t>КЛ 0,4 кВ от КТП-2457п, ЖК Европа-Сити</t>
  </si>
  <si>
    <t>КЛ 10 кВ 3х120 мм2 БКТП2430п-ТП2431п ЖК "Казанский", ул. Восточная</t>
  </si>
  <si>
    <t>4КЛ-10 АСБл 3*240 мм от врезки в КЛ 10кВ между БРТП 2103п БКТП 2108п до 2КТП-2431п</t>
  </si>
  <si>
    <t xml:space="preserve">КЛ 10 кВ АСБл 3х240 мм2 КТП-2457п-КТП-2730п </t>
  </si>
  <si>
    <t>КЛ 0,4 кВ от КТП-2730п, ЖК Европа-Сити</t>
  </si>
  <si>
    <t>2КЛ-10 АСБл 3*240 мм от 2КТП-3024п  до 2КТП-2962п</t>
  </si>
  <si>
    <t>КЛ-10 АСБл от 2КТП 2КТП400 по ул.Шумана2 3х240 до БКТП 2103п</t>
  </si>
  <si>
    <t xml:space="preserve"> КЛ-0,4 кВ от 2КТП-400 по ул.Шумана 2 до ВРУ жилых домов  </t>
  </si>
  <si>
    <t>2КЛ-10 АСБл 3х240 от 2КТП-3115п до  до 2КТП-400 по ул.Шумана 2</t>
  </si>
  <si>
    <t xml:space="preserve">КЛ-10 кВ АСБл 3х240 от 2КТП 3115п до 2КТП-2778п  </t>
  </si>
  <si>
    <t xml:space="preserve">КЛ 0,4 кВ от 2КТП 3115п до ВРУ жилых домов </t>
  </si>
  <si>
    <t xml:space="preserve"> КЛ 10 кВ от 2КТП-2701п до 2КТП-3116п</t>
  </si>
  <si>
    <t>КЛ 0,4 кВ от 2КТП-3116п до ВРУ жилых домов</t>
  </si>
  <si>
    <t>2КЛ-10 АСБл 3х240 мм от 2КТП-2962п до 2КТП-3106п L=390х2</t>
  </si>
  <si>
    <t>КЛ-10 кВ от 2КТП-2730п до 2КТП-3107п, 3х240 L=330*2м</t>
  </si>
  <si>
    <t>КЛ-0,4 кВ от 2КТП-3107п до литера 1, 4х185 L=120*2м</t>
  </si>
  <si>
    <t xml:space="preserve"> 2КЛ-10 АСБл 3*240 мм от 2КТП-2431п  до 2КТП-3024п</t>
  </si>
  <si>
    <t>АОТП от 03.2018 № 757998</t>
  </si>
  <si>
    <t>КЛ 0,4 кВ от БРТП-1974п до ВУ-1, ВУ-3, ВУ-5, ЖК Академический</t>
  </si>
  <si>
    <t>КЛ 10 кВ З-2-113-БРТП-1974п, КЛ-10 кВ З-2-114-БРТП-1974п,  ЖК Академический</t>
  </si>
  <si>
    <t>КЛ 0,4 кВ от ВУ-1 до станции перекачки ливневых вод, длиной 112 м, ЖК Академический</t>
  </si>
  <si>
    <t>КЛ 0,4 кВ от ВУ-1 до КНС, ЖК Академический</t>
  </si>
  <si>
    <t xml:space="preserve"> Наружное освещение: КЛ 0,4 кВ, опоры - 19 шт. ЖК Академический</t>
  </si>
  <si>
    <t xml:space="preserve">КЛ-10кВ </t>
  </si>
  <si>
    <t xml:space="preserve">КЛ-0,4кВ </t>
  </si>
  <si>
    <t>АОТП от 07.10.2019 № 508-СЮЛ</t>
  </si>
  <si>
    <t>АоТП от 27.05.2019 № 224/1-СЮЛ</t>
  </si>
  <si>
    <t>КЛ-10кВ</t>
  </si>
  <si>
    <t>АоТП № 072 от 19.07.2021 и № 700378 от 24.11.2022</t>
  </si>
  <si>
    <t>№ 619 от 04.10.2022</t>
  </si>
  <si>
    <t>№ 726648 от 24.11.2022</t>
  </si>
  <si>
    <t>АоТП №28-2022 от 22.09.2022</t>
  </si>
  <si>
    <t>АоТП № ТП-331-22 от 20.12.2022</t>
  </si>
  <si>
    <t>АоТП № 36 от 24.08.2022</t>
  </si>
  <si>
    <t>АоТП № 721822 от 08.02.2023 и № ИА-03/017-22 от 11.04.2022</t>
  </si>
  <si>
    <t>кл-10 кВ</t>
  </si>
  <si>
    <t>АоТП № 657930 от 05.05.2022</t>
  </si>
  <si>
    <t>АоТП № 4-38-16-839 от 22.11.2017</t>
  </si>
  <si>
    <t>АоТП № 3-38-19-0875 от 25.03.2020</t>
  </si>
  <si>
    <t>АоТП № ИА-03-004-23 от 09.01.2023</t>
  </si>
  <si>
    <t>АоТП № 193/ТП от 21.02.2022</t>
  </si>
  <si>
    <t xml:space="preserve">Заявление о проведении осмотра и выдаче разрешения на подключение объектов к электрической сети от 28.07.2023   </t>
  </si>
  <si>
    <t>КЛ 0,4 кВ от КТП 3526п</t>
  </si>
  <si>
    <t xml:space="preserve">Генеральный директор </t>
  </si>
  <si>
    <t xml:space="preserve">Выписка из ЕГРН, кадастровый номер 23:43:0107001:48758 (10 кВ  3200м);
</t>
  </si>
  <si>
    <t xml:space="preserve">Выписка из ЕГРН, кадастровый номер 23:43:0107001:48757 (0,4 кВ  3440м);
</t>
  </si>
  <si>
    <t>2КЛ-10 кВ АСБл 2(3*240мм2)от 2БРТП №2103 до 2КТП-3116п</t>
  </si>
  <si>
    <t>КЛ-0,4кВ от 2КТП №3116п до ВРУ жилых домов</t>
  </si>
  <si>
    <t>2КЛ-10 кВ от 2КТП-10/0,4 кВ №2543п до 2КТП-10/0,4 кВ № 3116п</t>
  </si>
  <si>
    <t>источник информации</t>
  </si>
  <si>
    <t>КЛ-0,4 кВ от 2КТП-3106п до ВРУ жилого дома Литер 7 L=1600м</t>
  </si>
  <si>
    <t>ДКП/ЕГРН</t>
  </si>
  <si>
    <t>ДКП/ЗКИ</t>
  </si>
  <si>
    <r>
      <rPr>
        <b/>
        <sz val="10"/>
        <color theme="1"/>
        <rFont val="Times New Roman"/>
        <family val="1"/>
        <charset val="204"/>
      </rPr>
      <t xml:space="preserve">Выписка из ЕГРН, кадастровый номер 23:43:0115033:4485 </t>
    </r>
    <r>
      <rPr>
        <sz val="10"/>
        <color theme="1"/>
        <rFont val="Times New Roman"/>
        <family val="1"/>
        <charset val="204"/>
      </rPr>
      <t xml:space="preserve">   </t>
    </r>
  </si>
  <si>
    <t>2КЛ-10 кВ АСБл 2(3*240мм2) L=2*290=180м</t>
  </si>
  <si>
    <t>4КЛ-0,4 кВ от РУ-0,4 кВ 1 и 2 с.ш. 2БКТП №2760 до ВРУ ж/д</t>
  </si>
  <si>
    <t>2КЛ-0,4 кВ от РУ-0,4 кВ 1 и 2 с.ш. 2БКТП №2760 до ВРУ ж/д</t>
  </si>
  <si>
    <t>ЕГРН/ЗКИ</t>
  </si>
  <si>
    <t>КЛ-10 кВ от яч.6 РУ-10кВ 2БРТП-10/0,4 кВ №2741/2*160кВа до РУ-10 кВ 2БКТП-10/0,4кВ№2759/2*1000 кВа</t>
  </si>
  <si>
    <t>КЛ-0,4 кВ от РУ-0,4 кВ ТП№2759 до ВРУ ж/д (литер №37,1 б/с)</t>
  </si>
  <si>
    <t>КЛ-0,4 кВ от РУ-0,4 кВ ТП№2759 до ВРУ ж/д (литер №37,4 б/с)</t>
  </si>
  <si>
    <t>КЛ-0,4 кВ от РУ-0,4 кВ ТП№2759 до ВРУ ж/д (литер №37,2 б/с)</t>
  </si>
  <si>
    <t>КЛ-10 кВ от яч.9 РУ-10кВ 2БРТП-10/0,4 кВ №2741/2*160кВа до РУ-10 кВ 2БКТП-10/0,4кВ№2760/2*1000 кВа</t>
  </si>
  <si>
    <t>КЛ-10 кВ от 1 с.ш. РУ-10 кВ ТП №2759 до 1 с.ш. РУ-10 кВ ТП№2760</t>
  </si>
  <si>
    <t>КЛ-0,4 кВ от РУ-0,4 кВ ТП №2760 до ВРУ ж/д (литер №40)</t>
  </si>
  <si>
    <t>КЛ-0,4 кВ от РУ-0,4 кВ ТП №2760 до ВРУ ж/д (литер №41)</t>
  </si>
  <si>
    <t>КЛ-0,4 кВ от РУ-0,4 кВ ТП №2760 до ВРУ ж/д (литер №42)</t>
  </si>
  <si>
    <t>4КЛ-0,4 кВ от РУ-0,4 кВ 1 и 2 с.ш. 2БКТП №2759 до ВРУ ж/д</t>
  </si>
  <si>
    <t>Вопросы</t>
  </si>
  <si>
    <t>КЛ 0,4 кВ 4х120 мм2 от ТП-2431п до кот.общей протяж. 320м</t>
  </si>
  <si>
    <t>КЛ АСБл-10 3х70 мм2 с аллюмин.жилами в свинц оболочке с бумажной изоляц, 1480м</t>
  </si>
  <si>
    <t>наименов в ДКП и ЗКИ отличается</t>
  </si>
  <si>
    <t>КЛ 0,4 кВ</t>
  </si>
  <si>
    <t xml:space="preserve">2КЛ-10 кВ от 2КТП-3403п до 2КТП-2759п </t>
  </si>
  <si>
    <t>2КЛ-0,4 кВ от 2КТП-3403п до литера 36</t>
  </si>
  <si>
    <t>2КЛ-0,4 кВ от 2КТП-3403п до литера 38</t>
  </si>
  <si>
    <t>2КЛ-0,4 кВ от 2КТП-3403п до литера 39</t>
  </si>
  <si>
    <t>2КЛ-0,4 кВ от 2КТП-3403п до литера 43</t>
  </si>
  <si>
    <t>2КЛ-0,4 кВ от 2КТП-3403п до литера 45</t>
  </si>
  <si>
    <t>2КЛ-0,4 кВ от 2КТП-3403п до литера 46</t>
  </si>
  <si>
    <t xml:space="preserve"> "Выписка из ЕГРН, кадастровый номер: 23:43:0000000:18061, гос.учетный номер в ЕГРН - 18127" </t>
  </si>
  <si>
    <t>2КЛ-10кВ АСБл 2(3*240мм2) от 2КТП по ул.Шумана 2 до 2БКТП №2103п</t>
  </si>
  <si>
    <t>2КЛ-10 АСБл 3*240 мм от БКТП-2110п  до 2КТП-2699п L=300*2</t>
  </si>
  <si>
    <t>2КЛ-10 АСБл 3*240 мм от 2КТП-2699п  до 2КТП-2700п L=130*2</t>
  </si>
  <si>
    <t>КЛ-0,4 кВ</t>
  </si>
  <si>
    <t>КЛ-0,4 кВ от 2КТП-10/0,4 кВ №3024 до ВРУ многоквартир домов</t>
  </si>
  <si>
    <t>КЛ-0,4 кВ от 2КТП по ул.Шумана 2 до ВРУ жилых домов</t>
  </si>
  <si>
    <t>КЛ-0,4 кВ от 2КТП-10/0,4 кВ №3115п до ВРУ многоквартир домов</t>
  </si>
  <si>
    <t>Выписка из ЕГРН, кадастровый номер 23:43:0106012:17207 от 23.12.2022 КЛ-0,4 (1,38 т.м);</t>
  </si>
  <si>
    <t>КЛ-0,4 кВ от 2КТП-3106п до ВРУ жилого дома Литер 3 L=1380м</t>
  </si>
  <si>
    <t>2КЛ-10 кВ от 2КТП-10/0,4 кВ №3158п до 2КТП-10/0,4 кВ №2431п</t>
  </si>
  <si>
    <t>Договор купли-продажи № КП-Н-48/24 от 22.04.2024г</t>
  </si>
  <si>
    <t>КЛ-10 кВ</t>
  </si>
  <si>
    <r>
      <t xml:space="preserve">Заключение кадастрового инженера от 08.04.2024г. </t>
    </r>
    <r>
      <rPr>
        <sz val="10"/>
        <color rgb="FFFF0000"/>
        <rFont val="Times New Roman"/>
        <family val="1"/>
        <charset val="204"/>
      </rPr>
      <t>(мощность 2*1000 кВа)</t>
    </r>
  </si>
  <si>
    <t>СМР/ЗКИ</t>
  </si>
  <si>
    <t>Ростехнадзор</t>
  </si>
  <si>
    <t>мощность в ЗКИ 2*1000 ???</t>
  </si>
  <si>
    <t>Дог.Аренды</t>
  </si>
  <si>
    <t xml:space="preserve">КЛ-10 кВ от ПС 110-10 Военгородок до БКТП-2430п - новая конфигурация
</t>
  </si>
  <si>
    <t>отразим совместно в КЭСК</t>
  </si>
  <si>
    <t>убрать строку</t>
  </si>
  <si>
    <t>2КЛ-10 кВ от 2БКТП-10/0,4 кВ №3380п до 2БКТП-10/0,4 кВ №3207п</t>
  </si>
  <si>
    <t>00-000315</t>
  </si>
  <si>
    <t>00-000455</t>
  </si>
  <si>
    <t>00-000316</t>
  </si>
  <si>
    <t>00-000325</t>
  </si>
  <si>
    <t>00-000459</t>
  </si>
  <si>
    <t>00-000446
00-000453
00-000449
00-000320
00-000327
00-000322</t>
  </si>
  <si>
    <t>+/-</t>
  </si>
  <si>
    <t>длина  КЛ-10кВ нет оснований? Надо определиться это: Договор купли-продажи от 15.03.2024 №б/н или Договор аренды имущества № 10/22 от 12.10.2022.</t>
  </si>
  <si>
    <t>Прошу проверить одн.схему, почему в схеме 250кВ?</t>
  </si>
  <si>
    <t>ДКП/СМР/</t>
  </si>
  <si>
    <t>2КЛ 10 кВ от 2БКТП-10/0,4 кВ №3526п</t>
  </si>
  <si>
    <t>БП-000153</t>
  </si>
  <si>
    <t>БП-000157</t>
  </si>
  <si>
    <t>2КЛ-10 кВ от 2БКТП-10/0,4 кВ №Сармат-1 до 2БКТП-10/0,4 кВ №Сармат-2</t>
  </si>
  <si>
    <t>2КЛ-10 кВ от 2БКТП-10/0,4 кВ №Сармат-2 до 2БКТП-10/0,4 кВ №3024п</t>
  </si>
  <si>
    <t>00-000078</t>
  </si>
  <si>
    <t>00-000051</t>
  </si>
  <si>
    <t>00-000033</t>
  </si>
  <si>
    <t>00-000035</t>
  </si>
  <si>
    <t>00-000038</t>
  </si>
  <si>
    <t>00-000040</t>
  </si>
  <si>
    <t>00-000045</t>
  </si>
  <si>
    <t>00-000052</t>
  </si>
  <si>
    <t>00-000050</t>
  </si>
  <si>
    <t>БП-000159</t>
  </si>
  <si>
    <t>БП-000160</t>
  </si>
  <si>
    <t>БП-000161</t>
  </si>
  <si>
    <t>БП-000162</t>
  </si>
  <si>
    <t>БП-000163</t>
  </si>
  <si>
    <t>БП-000165</t>
  </si>
  <si>
    <t>БП-000166</t>
  </si>
  <si>
    <t>БП-000167</t>
  </si>
  <si>
    <t>БП-000168</t>
  </si>
  <si>
    <t>БП-000169</t>
  </si>
  <si>
    <t>БП-000170</t>
  </si>
  <si>
    <t>00-000062</t>
  </si>
  <si>
    <t>000000058</t>
  </si>
  <si>
    <t>00-000041</t>
  </si>
  <si>
    <t>БП-000128</t>
  </si>
  <si>
    <t>БП-000126</t>
  </si>
  <si>
    <t>БП-000129</t>
  </si>
  <si>
    <t>БП-000127</t>
  </si>
  <si>
    <t>00-000034</t>
  </si>
  <si>
    <t>00-000037</t>
  </si>
  <si>
    <t>00-000039</t>
  </si>
  <si>
    <t>00-000032</t>
  </si>
  <si>
    <t>00-000043</t>
  </si>
  <si>
    <t>00-000063</t>
  </si>
  <si>
    <t>00-000049</t>
  </si>
  <si>
    <t>000000054</t>
  </si>
  <si>
    <t>00-000044</t>
  </si>
  <si>
    <t>БП-000131</t>
  </si>
  <si>
    <t>БП-000130</t>
  </si>
  <si>
    <t>00-000036</t>
  </si>
  <si>
    <t>000000025</t>
  </si>
  <si>
    <t>000000007</t>
  </si>
  <si>
    <t>000000006</t>
  </si>
  <si>
    <t>000000002</t>
  </si>
  <si>
    <t>000000004</t>
  </si>
  <si>
    <t>000000001</t>
  </si>
  <si>
    <t>000000003</t>
  </si>
  <si>
    <t>000000005</t>
  </si>
  <si>
    <t>000000055</t>
  </si>
  <si>
    <t>00-000057</t>
  </si>
  <si>
    <t>00-000061</t>
  </si>
  <si>
    <t>00-000060</t>
  </si>
  <si>
    <t>00-000056</t>
  </si>
  <si>
    <t>00-000059</t>
  </si>
  <si>
    <t>000000067</t>
  </si>
  <si>
    <t>000000070</t>
  </si>
  <si>
    <t>000000056</t>
  </si>
  <si>
    <t>000000066</t>
  </si>
  <si>
    <t>000000069</t>
  </si>
  <si>
    <t>00-000055</t>
  </si>
  <si>
    <t>00-000054</t>
  </si>
  <si>
    <t>00-000053</t>
  </si>
  <si>
    <t>00-000058</t>
  </si>
  <si>
    <t>00-000048</t>
  </si>
  <si>
    <t>БП-000101</t>
  </si>
  <si>
    <t>БП-000102</t>
  </si>
  <si>
    <t>БП-000103</t>
  </si>
  <si>
    <t>БП-000104</t>
  </si>
  <si>
    <t>БП-000105</t>
  </si>
  <si>
    <t>БП-000106</t>
  </si>
  <si>
    <t>БП-000107</t>
  </si>
  <si>
    <t>БП-000108</t>
  </si>
  <si>
    <t>БП-000109</t>
  </si>
  <si>
    <t>БП-000110</t>
  </si>
  <si>
    <t>00-000029</t>
  </si>
  <si>
    <t>00-000028</t>
  </si>
  <si>
    <t>00-000027</t>
  </si>
  <si>
    <t>00-000026</t>
  </si>
  <si>
    <t>00-000025</t>
  </si>
  <si>
    <t>00-000024</t>
  </si>
  <si>
    <t>000000062</t>
  </si>
  <si>
    <t>000000065</t>
  </si>
  <si>
    <t>000000059</t>
  </si>
  <si>
    <t>000000068</t>
  </si>
  <si>
    <t>00-000023</t>
  </si>
  <si>
    <t>00-000022</t>
  </si>
  <si>
    <t>00-000021</t>
  </si>
  <si>
    <t>№</t>
  </si>
  <si>
    <t>Форма соответствия наименований объектов ЭСХ</t>
  </si>
  <si>
    <t>Диспетчерское наименование объектов ЭСХ</t>
  </si>
  <si>
    <t>Наименование объектов ЭСХ в ДКП/СМР/Аренда</t>
  </si>
  <si>
    <t xml:space="preserve">Наименование объектов ЭСХ в документе подтверждающем право собственности (ЕГРН, ЗКИ) </t>
  </si>
  <si>
    <t>2БКТП-2456п</t>
  </si>
  <si>
    <t>КЛ 10 кВ от 2КТП-10/0,4 кВ №2456п до 2КТП-10/0,4 кВ №2457п</t>
  </si>
  <si>
    <t>ДНП</t>
  </si>
  <si>
    <t>КЛ 0,4 кВ АВБбШв4*25мм2 длиной 1069м</t>
  </si>
  <si>
    <t>КЛ 0,4 кВ АВБбШв4*35мм2 длиной 583м</t>
  </si>
  <si>
    <t>Сети наружного освещения: КЛ АВБбШв-4*16 общей протяж 300м с опорамиОГК-9 и кранштейнами.</t>
  </si>
  <si>
    <t>КЛ-0,4 кВ АВБбШв 4*25 мм2 длиной 198м</t>
  </si>
  <si>
    <t>КЛ-0,4 кВ ВВГнг3*1,5мм2 длиной 367м</t>
  </si>
  <si>
    <t>БП-000114</t>
  </si>
  <si>
    <t>БП-000112</t>
  </si>
  <si>
    <t>БП-000113</t>
  </si>
  <si>
    <t>БП-000173</t>
  </si>
  <si>
    <t>БП-000174</t>
  </si>
  <si>
    <t>БП-000175</t>
  </si>
  <si>
    <t>БП-000176</t>
  </si>
  <si>
    <t>БП-000177</t>
  </si>
  <si>
    <t>БП-000178</t>
  </si>
  <si>
    <t>БП-000172</t>
  </si>
  <si>
    <t>БП-000171</t>
  </si>
  <si>
    <t>БП-000164</t>
  </si>
  <si>
    <t>БП-000191</t>
  </si>
  <si>
    <t>БП-000192</t>
  </si>
  <si>
    <t>БП-000193</t>
  </si>
  <si>
    <t>БП-000195</t>
  </si>
  <si>
    <t>БП-000196</t>
  </si>
  <si>
    <t>БП-000197</t>
  </si>
  <si>
    <t>БП-000199</t>
  </si>
  <si>
    <t>БП-000198</t>
  </si>
  <si>
    <t>БП-000200</t>
  </si>
  <si>
    <t>БП-000201</t>
  </si>
  <si>
    <t>БП-000202</t>
  </si>
  <si>
    <t>БП-000203</t>
  </si>
  <si>
    <t>БП-000204</t>
  </si>
  <si>
    <t>БП-000205</t>
  </si>
  <si>
    <t>БП-000215</t>
  </si>
  <si>
    <t>БП-000216</t>
  </si>
  <si>
    <t>БП-000217</t>
  </si>
  <si>
    <t>БП-000218</t>
  </si>
  <si>
    <t>БП-000220</t>
  </si>
  <si>
    <t>БП-000221</t>
  </si>
  <si>
    <t>БП-000222</t>
  </si>
  <si>
    <t>БП-000223</t>
  </si>
  <si>
    <t>БП-000224</t>
  </si>
  <si>
    <t>БП-000225</t>
  </si>
  <si>
    <t>БП-000226</t>
  </si>
  <si>
    <t>БП-000227</t>
  </si>
  <si>
    <t>БП-000228</t>
  </si>
  <si>
    <t>БП-000229</t>
  </si>
  <si>
    <t>БП-000230</t>
  </si>
  <si>
    <t>БП-000206</t>
  </si>
  <si>
    <t>БП-000207</t>
  </si>
  <si>
    <t>БП-000208</t>
  </si>
  <si>
    <t>БП-000209</t>
  </si>
  <si>
    <t>БП-000210</t>
  </si>
  <si>
    <t>БП-000211</t>
  </si>
  <si>
    <t>БП-000212</t>
  </si>
  <si>
    <t>БП-000213</t>
  </si>
  <si>
    <t>БП-000214</t>
  </si>
  <si>
    <t>БП-000231</t>
  </si>
  <si>
    <t>БП-000232</t>
  </si>
  <si>
    <t>00-000047</t>
  </si>
  <si>
    <t>00-000046</t>
  </si>
  <si>
    <t>КЛ-10 кВ АСБл3*240 1042м</t>
  </si>
  <si>
    <t>КЛ-0,4 кВ АВБШВ 4*50 100м</t>
  </si>
  <si>
    <t>КЛ-0,4 кВ АВБШВ 4*50 179м</t>
  </si>
  <si>
    <t>КЛ-0,4 кВ АВБШВ 4*95 470м</t>
  </si>
  <si>
    <t>Для сведения: В ЕГРН нет ТП?</t>
  </si>
  <si>
    <t>000000029</t>
  </si>
  <si>
    <t>000000023</t>
  </si>
  <si>
    <t>000000028</t>
  </si>
  <si>
    <t>000000027</t>
  </si>
  <si>
    <t>000000026</t>
  </si>
  <si>
    <t>Выписка из ЕГРН, кадастровый номер: 23:43:0107001:48764 от 09.04.2024</t>
  </si>
  <si>
    <t>Приказ о вводе ОС/Акт о приемке</t>
  </si>
  <si>
    <t>ДА с правом выкупа/ЗКИ</t>
  </si>
  <si>
    <t>сумма в ДА с правом выкупа отлич от ИК на сумму арендных платежей!</t>
  </si>
  <si>
    <t>00-000077</t>
  </si>
  <si>
    <t>БП-000118</t>
  </si>
  <si>
    <t>В докум СМР, КС, ИК и ЗКИ разные названия объектов?
Совпадает номер з/у к/н №23:43:0106012:610 и сумма ИК и КС3;</t>
  </si>
  <si>
    <t>БП-000119</t>
  </si>
  <si>
    <t>БП-000151</t>
  </si>
  <si>
    <r>
      <t xml:space="preserve">КЛ-10 кВ от </t>
    </r>
    <r>
      <rPr>
        <sz val="11"/>
        <color rgb="FFFF0000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с.ш. РУ-10 кВ ТП №2759 до 2 с.ш. РУ-10 кВ ТП№2760</t>
    </r>
  </si>
  <si>
    <t>2КЛ-10кВ АСБл 3х240 мм от БРТП 2103п до 2КТП-2701п  L=734х2 (КЛ 10кВ от 2КТП-2701п до БРТП-2103п, АСБл 10 кВ (3*240) L=2*730=1460м)</t>
  </si>
  <si>
    <t>КЛ 0,4 кВ от 2КТП №2701п до ВРУ жилых домов КЛ-0,4 кВ L=2930м</t>
  </si>
  <si>
    <t>Выписка из ЕГРН, кадастровый номер: 23:43:0107001:49017 от 31.05.2024</t>
  </si>
  <si>
    <t>Кабельная линия, 2КЛ-10 кВ., ААБл-10, 3х240 кв.мм., L=1410м.</t>
  </si>
  <si>
    <t>Кабельная линия, 2КЛ-10 кВ., ААБл-10, 3х240 кв.мм., L=2100м.</t>
  </si>
  <si>
    <t>Кабельная линия, 2КЛ-10 кВ., ААБл-10, 3х240 кв.мм., L=760м.</t>
  </si>
  <si>
    <t>Кабельная линия, КЛ-0,4 кВ., АВБбШвнг-4х185 кв.мм., L=1720м.</t>
  </si>
  <si>
    <t>Кабельная линия, 2КЛ-10 кВ., ААБл-10, 3х240 кв.мм., L=1470м.</t>
  </si>
  <si>
    <t>Кабельная линия, 4КЛ-0,4 кВ., АВБбШвнг-4х185 кв.мм., L=5514м.</t>
  </si>
  <si>
    <t>Кабельная линия, 2КЛ-10 кВ., ААБл-10, 3х240 кв.мм., L= 425м.</t>
  </si>
  <si>
    <t>Кабельная линия, 2КЛ-10 кВ., одножильная с изоляцией из сшитого полиэлитена с алюминевой жилой. Тип/марка: NA2XS(F)2Y, 500 кв.мм. L= 27 960 м</t>
  </si>
  <si>
    <t>КЛ 0,4 кВ (коттеджи) от БКТП № 2107п до ВРУ коттеджей по ул Берлинской</t>
  </si>
  <si>
    <t>КЛ-0,4 кВ  (коттеджи) от БКТП № 2108п до ВРУ коттеджей по ул Гамбургской</t>
  </si>
  <si>
    <t>КЛ-0,4кВ от 2КТП-10/0,4 кВ №2642п до ВРУ многокравтирных домов, выполненная кабелем АВБбШв (4*185 мм), L=949м.</t>
  </si>
  <si>
    <t>ЕГРН не берем</t>
  </si>
  <si>
    <t>КЛ-0,4 кВ (коттеджи) от БКТП № 2106п до ВРУ коттеджей по ул Ганноверской, выполненная кабелем АВБбШвнг-4х185 кв.мм., L=5608м</t>
  </si>
  <si>
    <t>КЛ-0,4 кВ (коттеджи) от БКТП № 2106п до ВРУ коттеджей по ул Потсдамской, выполненная кабелем АВБбШвнг-4х185 кв.мм., L=6340м</t>
  </si>
  <si>
    <t>00-000018</t>
  </si>
  <si>
    <t>000000016</t>
  </si>
  <si>
    <t>000000052</t>
  </si>
  <si>
    <t>000000013</t>
  </si>
  <si>
    <t>000000015</t>
  </si>
  <si>
    <t>000000012</t>
  </si>
  <si>
    <t>000000009</t>
  </si>
  <si>
    <t>000000010</t>
  </si>
  <si>
    <t>000000017</t>
  </si>
  <si>
    <t>000000018</t>
  </si>
  <si>
    <t>000000019</t>
  </si>
  <si>
    <t>000000020</t>
  </si>
  <si>
    <t>000000021</t>
  </si>
  <si>
    <t>000000011</t>
  </si>
  <si>
    <t>2КЛ-10 кВ от 2КТП №ЗТ-3 до 2КТП №ЗТ-4, АСБл-10, сечение 3*240мм2</t>
  </si>
  <si>
    <t>2КЛ-0,4 кВ от 2КТП №ЗТ-3 до ВРУ литер 4, АВБбШв, сечение 4*185мм3</t>
  </si>
  <si>
    <t>2КЛ-10 кВ от 2КТП №3290п до 2КТП №"Германия 5", кабель АСБл-10, сечение 3*240 мм2</t>
  </si>
  <si>
    <t>2КЛ-10 кВ от 2КТП №3518п до 2КТП №3116п, кабель АСБл-10, сечение 3*240 мм2</t>
  </si>
  <si>
    <t>2КЛ-10 кВ от 2КТП №2698п до 2КТП №2543п, кабель АСБл-10, сечение 3*240 мм2</t>
  </si>
  <si>
    <t>2КЛ-0,4 кВ от 2КТП №2698п до ВРУ жилых домов в ЖК "Португалия", кабель АВБбШв, сечение 4*120 мм2</t>
  </si>
  <si>
    <t>КЛ 0,4 кВ от 2КТП №2699п до ВРУ жилых домов в ЖК "Германия", кабель АВБбШв, сечение 4*70мм2</t>
  </si>
  <si>
    <t>КЛ 0,4 кВ от 2КТП №2700п до ВРУ жилых домов в ЖК "Германия", кабель АВБбШв, сечение 4*70мм2</t>
  </si>
  <si>
    <t>2КЛ-10 кВ от 2КТП №ЕС-5 до точки врезки в КЛ-10 кВ , питающей 2КТП №3107п, кабель АСБл-10, сечение 3*240 мм2</t>
  </si>
  <si>
    <t>2КЛ-10 кВ от 2БРТП №ЕС-5 до точки врезки в КЛ-10 кВ , питающей 2КТП №ЕС-5, кабель АСБл-10, сечение 3*240 мм2</t>
  </si>
  <si>
    <t>2КЛ-0,4 кВ от 2КТП № ЕС-5 до ВРУ литер 6, кабель АВБбШв, сечение 4*120 мм2</t>
  </si>
  <si>
    <t>2КЛ-10 кВ от 2БРТП № 3516 до 2КТП № ЕС-9, кабель АСБл-10, сечение 3*240 мм2</t>
  </si>
  <si>
    <t>2КЛ-10 кВ от 2БРТП № 3516 до 2КТП № 2476, кабель АСБл-10, сечение 3*240 мм2</t>
  </si>
  <si>
    <t>2КЛ-10 кВ от 2БРТП №3516п до точки врезки в КЛ-10 кВ , питающей 2КТП №ЕС-5, кабель АСБл-10, сечение 3*240 мм2</t>
  </si>
  <si>
    <t>2КЛ-10 кВ от 2БРТП №3516п до точки врезки в КЛ-10 кВ , питающей 2КТП №ЕС-3, кабель АСБл-10, сечение 3*240 мм2</t>
  </si>
  <si>
    <t>2КЛ-10 кВ от 2БРТП №3516п до точки врезки в КЛ-10 кВ , питающей 2КТП №ЕС-9, кабель АСБл-10, сечение 3*240 мм2</t>
  </si>
  <si>
    <t>2КЛ-10 кВ от 2БРТП №3516п до точки врезки в КЛ-10 кВ , питающей 2КТП №ЕС-7, кабель АСБл-10, сечение 3*240 мм2</t>
  </si>
  <si>
    <t>2КЛ-10 кВ от 2БРТП №3516п до точки врезки в КЛ-10 кВ , питающей 2КТП №ЕС-10, кабель АСБл-10, сечение 3*240 мм2</t>
  </si>
  <si>
    <t>2КЛ-10 кВ от 2БРТП №3516п до РП №050, кабель АСБл-10, сечение 3*240 мм2</t>
  </si>
  <si>
    <t>Длина линий электропереда 0,4 кВ, км</t>
  </si>
  <si>
    <t>Длина линий электропереда 10 кВ, км</t>
  </si>
  <si>
    <r>
      <t xml:space="preserve">Характиристика обор-я прошедшая критерии на </t>
    </r>
    <r>
      <rPr>
        <b/>
        <sz val="14"/>
        <color theme="1"/>
        <rFont val="Calibri"/>
        <family val="2"/>
        <charset val="204"/>
        <scheme val="minor"/>
      </rPr>
      <t>2024</t>
    </r>
    <r>
      <rPr>
        <b/>
        <sz val="11"/>
        <color theme="1"/>
        <rFont val="Calibri"/>
        <family val="2"/>
        <charset val="204"/>
        <scheme val="minor"/>
      </rPr>
      <t>г</t>
    </r>
  </si>
  <si>
    <t>прочие линии</t>
  </si>
  <si>
    <t>4580м без учета футляров из ДКП!</t>
  </si>
  <si>
    <t>2060м без учета футляров из ДКП!</t>
  </si>
  <si>
    <t>000000061</t>
  </si>
  <si>
    <t>КЛ-10кВ от линейной ячкйки №408 РУ-10 кВ РП-10 №2143п до РУ -10 кВ 4КТП-1250/10/0,4 №2747п, кабель АСБл-10, сечение 3*240 м2</t>
  </si>
  <si>
    <t>КЛ-10кВ от линейной ячкйки №308 РУ-10 кВ РП-10 №2143п до РУ -10 кВ 4КТП-1250/10/0,4 №2747п, кабель АСБл-10, сечение 3*240 м2</t>
  </si>
  <si>
    <t>КЛ-10 кВ от 2БКТП-3322п, провод АСБл сечение 3*240 мм, L=1800м.</t>
  </si>
  <si>
    <t>БП-000194</t>
  </si>
  <si>
    <t>2БКТП-3322п</t>
  </si>
  <si>
    <t>ранее Договор аренды имущества № 12/10-22 от 17.10.2022 ( 31.05.2024 выкупили)</t>
  </si>
  <si>
    <t>КЛ-10 кВ от 1 секции шин ТП-3207 до 1 секции шин 2КТП-1600/10/0,4 №1 (ТП №3507), АСБл-10, 3*240мм2</t>
  </si>
  <si>
    <t>КЛ-0,4 кВ от 2КТП № ЕС-5 до ВРУ литер 7, кабель АВБбШв, сечение 4*120 мм2</t>
  </si>
  <si>
    <t>Риски: в ДКП ссылка на ЕГРН (23:43:0106012:2966 (0,4кВ) от 23.10.2019 186м)</t>
  </si>
  <si>
    <t>КТП№2457п также приобретается по ДПК№от 01.12.2016 №6/12???</t>
  </si>
  <si>
    <t xml:space="preserve">КЛ-10кВ АСБл 2(3*240мм2) </t>
  </si>
  <si>
    <t>КЛ-0,4кВ АВБбШв (4*50 мм)</t>
  </si>
  <si>
    <t>КЛ-10 кВ от II с.ш. 2КТП-ккв-1000/10/0,4 №3206 до Iiс.ш.2КТП-кк-1250/10/0,4 кВ №3207п</t>
  </si>
  <si>
    <t>КЛ-10 кВ от с.ш. 2КТП-ккв-1000/10/0,4  до с.ш.2КТП-кк-1250/10/0,4 кВ №3208п</t>
  </si>
  <si>
    <t>КЛ-10 кВ от II с.ш. 2КТП-ккв-1000/10/0,4 №3206 до II с.ш.2КТП-кк-1250/10/0,4 кВ №3208п</t>
  </si>
  <si>
    <t>взял протяженность из ИК</t>
  </si>
  <si>
    <t xml:space="preserve">сумма в ДА с правом выкупа отлич от ИК на сумму арендных платежей! Чем доказать передачу </t>
  </si>
  <si>
    <t>дог. Нет в наличии</t>
  </si>
  <si>
    <t>Договора нет в наличии! Файл ОС плохого качества</t>
  </si>
  <si>
    <t>Договора нет в наличии! Файл ОС плохого качества, 2х630кВа???</t>
  </si>
  <si>
    <t>Договора нет в наличии! Файл ОС плохого качества, 2х1250кВа???</t>
  </si>
  <si>
    <t>Договора нет в наличии! Файл ОС плохого качества, 2х1250кВа на картинке линия одна???</t>
  </si>
  <si>
    <t xml:space="preserve">Договора нет в наличии! </t>
  </si>
  <si>
    <t>Готовность</t>
  </si>
  <si>
    <t>кВа</t>
  </si>
  <si>
    <t>БП-000111</t>
  </si>
  <si>
    <t>КЛ-0,4 кВ от I с.ш. 2КТП-ккв-1000/10/0,4 №3206 до ВРУ Административного здания Литер 7,2  до с.ш.2КТП-кк-1250/10/0,4 кВ №3208п</t>
  </si>
  <si>
    <t>2КЛ-10 кВ от 2КТП №2962п до 2КТП №3520п, выполненая кабелем АВБбШв (3*240мм), L=30м</t>
  </si>
  <si>
    <t>Заключение кадастрового инженера от 27.06.2024г.</t>
  </si>
  <si>
    <t>КЛ-0,4 кВ от 2БРТП-1250/10/0,4 кВ №3516п к ВРУ жил дома №10, L=115м</t>
  </si>
  <si>
    <t>КЛ-0,4 кВ от 2БРТП-1250/10/0,4 кВ №3516п к ВРУ жил дома №6, L=128м</t>
  </si>
  <si>
    <t>КЛ-0,4 кВ от 2БКТП-1250/10/0,4 кВ №3473п к ВРУ жил дома №4/15, L-190м</t>
  </si>
  <si>
    <t xml:space="preserve"> ТП-2430 не в собственности-не попадает в критерии; </t>
  </si>
  <si>
    <t>В ИК ТП 2759 исправить на 2760? Ответ: Договор изначально составлен с ошибкой. Если исходить из него, то одна КЛ-10 от ТП-2741 приходит на ТП-2759п, а другая КЛ-10 кВ от той же ТП-2741 приходит на ТП-2760п.  Так быть не может, по факту обе КЛ-10 приходят на ТП-2760п и это подтверждается АоТП (59-21) во вложении.</t>
  </si>
  <si>
    <t>48;49;50;51;52;53;54;55</t>
  </si>
  <si>
    <t>46;47</t>
  </si>
  <si>
    <t>Риски: в акте приема обор-я  ошибочно 2*1000, в  ДКП, приказе №7 и ИК 2*1250.</t>
  </si>
  <si>
    <t>Сумма ИК складывается из СМР ЭнергоГарант+, поставка ТП от Кубаньэлектрощит, + хоз.способ-.
Ответ : на хоз.способ не делают КС-2, есть авансовый отчет на 15 т.р.</t>
  </si>
  <si>
    <t>2КТП-1000/10/0,4 кВ №3520п</t>
  </si>
  <si>
    <t>КЛ-0,4кВ от 2КТП-1250/10/0,4 кВ №ЗТ-4 к ВРУ литера 2, протяженностью 112м</t>
  </si>
  <si>
    <t>КЛ-0,4кВ от 2КТП-1000/10/0,4 кВ №3520п к ВРУ жилого дома литера 6, протяженностью 122м</t>
  </si>
  <si>
    <t>КЛ-10кВ от 2КТП-1000/10/0,4 кВ №3520п до 2КТП-100/10/0,4 кВ №2962, протяженностью 38м</t>
  </si>
  <si>
    <t>КЛ-0,4 кВ от 2КТП-1000/10/0,4 кВ №3107п к ВРУ много кв жил дома №8 по ул. Античная, L=164м</t>
  </si>
  <si>
    <t>КЛ-0,4 кВ от 2КТП-1000/10/0,4 кВ №3107п до  точки врезки в сущ КЛ-10 кВ протяженностью 111м.</t>
  </si>
  <si>
    <t>КЛ-0,4 кВ от 2КТП-400/10/0,4 кВ №2543 к ВРУ жилого дома №109, корп. 25 по ул.Лиссабонскойв г. Краснодаре, протяженность 211м.</t>
  </si>
  <si>
    <t>КЛ-0,4 кВ от 2КТП-400/10/0,4 кВ №2543 к ВРУ жилого дома №109, корп. 24 по ул.Лиссабонскойв г. Краснодаре, протяженность 95м.</t>
  </si>
  <si>
    <t>КЛ-0,4 кВ от 2КТП-400/10/0,4 кВ №2543 к ВРУ жилого дома №109, корп. 20 по ул.Лиссабонскойв г. Краснодаре, протяженность 294м.</t>
  </si>
  <si>
    <t>КЛ-0,4 кВ от 2КТП-400/10/0,4 кВ №2543 к ВРУ жилого дома №109, корп. 27 по ул.Лиссабонскойв г. Краснодаре, протяженность 74м.</t>
  </si>
  <si>
    <t>КЛ-0,4 кВ от 2КТП-400/10/0,4 кВ №2543 к ВРУ жилого дома №109, корп. 27 по ул.Лиссабонскойв г. Краснодаре, протяженность 7м.</t>
  </si>
  <si>
    <t>КЛ-0,4 кВ от 2КТП-400/10/0,4 кВ №2543 к ВРУ жилого дома №109, корп. 22 по ул.Лиссабонскойв г. Краснодаре, протяженность 56м.</t>
  </si>
  <si>
    <t>КЛ-0,4 кВ от 2КТП-400/10/0,4 кВ №2543 к ВРУ жилого дома №109, корп. 23 по ул.Лиссабонскойв г. Краснодаре, протяженность 52м.</t>
  </si>
  <si>
    <t>КЛ-0,4 кВ от 2КТП-400/10/0,4 кВ №2543 к ВРУ жилого дома №109, корп. 26 по ул.Лиссабонскойв г. Краснодаре, протяженность 116м.</t>
  </si>
  <si>
    <t>КЛ-0,4 кВ от 2КТП-400/10/0,4 кВ №2543 к ВРУ жилого дома №109, корп. 29 по ул.Лиссабонскойв г. Краснодаре, протяженность 11м.</t>
  </si>
  <si>
    <t>КЛ-10 кВ от 2КТП-400/10/0,4 кВ №2543 до точки врезки в сущ КЛ-10 в ЖК "Португалия", протяженность 3м.</t>
  </si>
  <si>
    <t>КЛ-0,4 кВ от 2КТП-400/10/0,4 кВ №3518 к ВРУ жилого дома №80 по ул.Лиссабонской в г. Краснодаре, протяженность 76м.</t>
  </si>
  <si>
    <t>КЛ-0,4 кВ от 2КТП-400/10/0,4 кВ №3518 к ВРУ жилого дома №80, корп.1 по ул.Лиссабонской в г. Краснодаре, протяженность 47м.</t>
  </si>
  <si>
    <t>КЛ-0,4 кВ от 2КТП-400/10/0,4 кВ №3518 к ВРУ жилого дома №80, корп.2 по ул.Лиссабонской в г. Краснодаре, протяженность 32м.</t>
  </si>
  <si>
    <t>КЛ-0,4 кВ от 2КТП-400/10/0,4 кВ №3518 к ВРУ жилого дома №80, корп.3 по ул.Лиссабонской в г. Краснодаре, протяженность 161м.</t>
  </si>
  <si>
    <t>КЛ-0,4 кВ от 2КТП-400/10/0,4 кВ №3518 к ВРУ жилого дома №80, корп.4 по ул.Лиссабонской в г. Краснодаре, протяженность 107м.</t>
  </si>
  <si>
    <t>КЛ-0,4 кВ от 2КТП-400/10/0,4 кВ №3518 к ВРУ жилого дома №80, корп.5 по ул.Лиссабонской в г. Краснодаре, протяженность 11м.</t>
  </si>
  <si>
    <t>КЛ-10 кВ от 2КТП-400/10/0,4 кВ №2543 до 2КТП №3116п в ЖК "Португалия", кабель АСБл-10, сечение 3*240 м2, протяженность 254м.</t>
  </si>
  <si>
    <t>КТП-400/10/0,4 кВ №2543п, в ЖК "Португалия"Краснодар</t>
  </si>
  <si>
    <t>2КТПП-ККК-1000/10/0,4 кВ №3470</t>
  </si>
  <si>
    <t xml:space="preserve">2КТП №3524п </t>
  </si>
  <si>
    <t>4КЛ-10 кВ от точки врезки в сущ КЛ-10 кВ до 2КТПП-ККК-1000/10/0,4 кВ №3524п, кабель АСБл-10, сечения 3*240мм2, L=100м.</t>
  </si>
  <si>
    <t>КЛ-0,4 кВ от 2КТПП-ККК-1000/10/0,4 кВ №3524п до ВРУ на з.у. с кад.номером  23:43:0106012:14232, кабель АВБбШв, сечения 4*240 мм2, L=30м.</t>
  </si>
  <si>
    <t>КЛ-0,4 кВ от 2КТПП-ККК-1000/10/0,4 кВ №3524п до ВРУ на з.у. с кад.номером  23:43:0106012:14233, кабель АВБбШв, сечения 4*240 мм2, L=20м.</t>
  </si>
  <si>
    <t>КЛ-0,4 кВ от 2КТПП-ККК-1000/10/0,4 кВ №3524п до ВРУ на з.у. с кад.номером  23:43:0106012:4444, кабель АВБбШв, сечения 4*240 мм2, L=15м.</t>
  </si>
  <si>
    <t>КЛ-0,4 кВ от 2КТПП-ККК-1000/10/0,4 кВ №3524п до ВРУ на з.у. с кад.номером  23:43:0106012:2910, кабель АВБбШв, сечения 4*240 мм2, L=25м.</t>
  </si>
  <si>
    <t>КЛ-0,4 кВ от 2КТПП-ККК-1000/10/0,4 кВ №3524п до ВРУ на з.у. с кад.номером  23:43:0106012:6364, кабель АВБбШв, сечения 4*240 мм2, L=25м.</t>
  </si>
  <si>
    <t>КЛ-0,4 кВ от 2БКТП №3526п до ВРУ на з.у. с кад.номером  23:43:0106012:2025, кабель АВБбШв, сечения 4*240 мм2, L=290м.</t>
  </si>
  <si>
    <t>КЛ-0,4 кВ от 2БКТП №3526п до ВРУ на з.у. с кад.номером  23:43:0106012:6316, кабель АВБбШв, сечения 4*240 мм2, L=162м.</t>
  </si>
  <si>
    <t>КЛ-0,4 кВ от 2БКТП №3380п до ВРУ на з.у. с кад.номером  23:43:0106012:5249, кабель АВБбШв, сечения 4*240 мм2, L=120м.</t>
  </si>
  <si>
    <t>КЛ-0,4 кВ от 2БКТП №3380п до ВРУ на з.у. с кад.номером  23:43:0106012:5250, кабель АВБбШв, сечения 4*240 мм2, L=129м.</t>
  </si>
  <si>
    <t>КЛ-0,4 кВ от 2БКТП №3380п до ВРУ на з.у. с кад.номером  23:43:0106012:4098, кабель АВБбШв, сечения 4*240 мм2, L=100м.</t>
  </si>
  <si>
    <t>КЛ-0,4 кВ от 2БКТП №3380п до ВРУ на з.у. с кад.номером  23:43:0106012:2179, кабель АВБбШв, сечения 4*240 мм2, L=110м.</t>
  </si>
  <si>
    <t>4КЛ-10 кВ от точки врезки в сущ КЛ-10 кВ до 2КТПП-ККК-1000/10/0,4 кВ №3470п, кабель АСБл-10, сечения 3*240мм2, L=100м.</t>
  </si>
  <si>
    <t>2КЛ-10 кВ от 2КТП №3473п до точки врезки в существующую КЛ-10 кВ, АСБл-10, сечение 3*240 мм2.</t>
  </si>
  <si>
    <t>КЛ-0,4 кВ от 2КТП №3473 до ВРУ жилого дома г.Краснодар, кабель АВБбШв, сечение 4*185 мм2</t>
  </si>
  <si>
    <t xml:space="preserve">КЛ-0,4 кВ  (коттеджи) от БКТП № 2107п до ВРУ коттеджей по ул Мюнхенской, выполненная кабелем АВБбШвнг-4х185 кв.мм., </t>
  </si>
  <si>
    <t>АоТП №134 от 22.12.2020</t>
  </si>
  <si>
    <t>00-000080</t>
  </si>
  <si>
    <t>КЛ-0,4 от 2БКТП-2108п до ВРУ на з/у с к/н 23:43:0106012:40239 (ул.Есаулко), L=315м</t>
  </si>
  <si>
    <t>КЛ-0,4 кВ от 2КТП-2962п до ВРУ на з/у с к/н 23:43:01066012:4112, 23:43:01066012:4378 (ул.Есаулко), L=159м.</t>
  </si>
  <si>
    <t>00-000081</t>
  </si>
  <si>
    <t>КЛ-0,4 кВ от 2КТП-3024п до ВРУ на з/у с к/н 23:43:01066012:4109, L=80м.</t>
  </si>
  <si>
    <t>00-000084</t>
  </si>
  <si>
    <t>БП-000282</t>
  </si>
  <si>
    <t>БП-000283</t>
  </si>
  <si>
    <t>БП-000284</t>
  </si>
  <si>
    <t>БП-000285</t>
  </si>
  <si>
    <t>БП-000286</t>
  </si>
  <si>
    <t>БП-000287</t>
  </si>
  <si>
    <t>БП-000288</t>
  </si>
  <si>
    <t>БП-000289</t>
  </si>
  <si>
    <t>БП-000290</t>
  </si>
  <si>
    <t>БП-000280</t>
  </si>
  <si>
    <t>БП-000291</t>
  </si>
  <si>
    <t>БП-000292</t>
  </si>
  <si>
    <t>БП-000293</t>
  </si>
  <si>
    <t>БП-000294</t>
  </si>
  <si>
    <t>БП-000295</t>
  </si>
  <si>
    <t>БП-000296</t>
  </si>
  <si>
    <t>БП-000297</t>
  </si>
  <si>
    <t>БП-000298</t>
  </si>
  <si>
    <t>БП-000299</t>
  </si>
  <si>
    <t>БП-000300</t>
  </si>
  <si>
    <t>БП-000301</t>
  </si>
  <si>
    <t>БП-000302</t>
  </si>
  <si>
    <t>БП-000303</t>
  </si>
  <si>
    <t>БП-000304</t>
  </si>
  <si>
    <t>БП-000305</t>
  </si>
  <si>
    <t>БП-000306</t>
  </si>
  <si>
    <t>БП-000307</t>
  </si>
  <si>
    <t>БП-000308</t>
  </si>
  <si>
    <t>БП-000309</t>
  </si>
  <si>
    <t>БП-000310</t>
  </si>
  <si>
    <t>БП-000311</t>
  </si>
  <si>
    <t>БП-000312</t>
  </si>
  <si>
    <t>БП-000313</t>
  </si>
  <si>
    <t>БП-000314</t>
  </si>
  <si>
    <t>БП-000315</t>
  </si>
  <si>
    <t>КЛ-0,4 кВ от 2КТП-400/10/0,4 кВ №2543 к ВРУ жилого дома №109, корп. 28 по ул.Лиссабонскойв г. Краснодаре, протяженность 74м.</t>
  </si>
  <si>
    <t>БП-000316</t>
  </si>
  <si>
    <t>БП-000317</t>
  </si>
  <si>
    <t>БП-000318</t>
  </si>
  <si>
    <t>БП-000319</t>
  </si>
  <si>
    <t>БП-000320</t>
  </si>
  <si>
    <t>БП-000321</t>
  </si>
  <si>
    <t>БП-000322</t>
  </si>
  <si>
    <t>БП-000233</t>
  </si>
  <si>
    <t xml:space="preserve"> БП-000234 и  БП-000235</t>
  </si>
  <si>
    <t xml:space="preserve"> БП-000236,  БП-000237,  БП-000238,  БП-000239,  БП-000240,  БП-000241,  БП-000242,  БП-000243</t>
  </si>
  <si>
    <t>БП-000244</t>
  </si>
  <si>
    <t>БП-000245</t>
  </si>
  <si>
    <t>БП-000246</t>
  </si>
  <si>
    <t>БП-000247</t>
  </si>
  <si>
    <t>БП-000248</t>
  </si>
  <si>
    <t>БП-000249</t>
  </si>
  <si>
    <t>БП-000250</t>
  </si>
  <si>
    <t>БП-000251</t>
  </si>
  <si>
    <t>БП-000252</t>
  </si>
  <si>
    <t>БП-000253</t>
  </si>
  <si>
    <t>БП-000254</t>
  </si>
  <si>
    <t>БП-000255</t>
  </si>
  <si>
    <t>БП-000256</t>
  </si>
  <si>
    <t>БП-000257</t>
  </si>
  <si>
    <t>БП-000258</t>
  </si>
  <si>
    <t>БП-000259</t>
  </si>
  <si>
    <t>БП-000260</t>
  </si>
  <si>
    <t>БП-000261</t>
  </si>
  <si>
    <t>БП-000262</t>
  </si>
  <si>
    <t>БП-000263</t>
  </si>
  <si>
    <t>БП-000264</t>
  </si>
  <si>
    <t>БП-000265</t>
  </si>
  <si>
    <t>БП-000266</t>
  </si>
  <si>
    <t>БП-000267</t>
  </si>
  <si>
    <t>БП-000268</t>
  </si>
  <si>
    <t>БП-000269</t>
  </si>
  <si>
    <t>БП-000270</t>
  </si>
  <si>
    <t>БП-000271</t>
  </si>
  <si>
    <t>БП-000272</t>
  </si>
  <si>
    <t>БП-000273</t>
  </si>
  <si>
    <t>БП-000274</t>
  </si>
  <si>
    <t>БП-000275</t>
  </si>
  <si>
    <t>БП-000276</t>
  </si>
  <si>
    <t>БП-000277</t>
  </si>
  <si>
    <t>БП-000278</t>
  </si>
  <si>
    <t>БП-000279</t>
  </si>
  <si>
    <t>БП-000281</t>
  </si>
  <si>
    <t>БП-000323</t>
  </si>
  <si>
    <t>БП-000324</t>
  </si>
  <si>
    <t>БП-000325</t>
  </si>
  <si>
    <t>БП-000326</t>
  </si>
  <si>
    <t>БП-000327</t>
  </si>
  <si>
    <t>БП-000328</t>
  </si>
  <si>
    <t>БП-000329</t>
  </si>
  <si>
    <t>БП-000332</t>
  </si>
  <si>
    <t>БП-000330; БП-000331</t>
  </si>
  <si>
    <t>139, 140</t>
  </si>
  <si>
    <t>КЛ-10 кВ от 2КТП-1000/10/0,4 кВ №3107п до  точки врезки в сущ КЛ-10 кВ протяженностью 111м.</t>
  </si>
  <si>
    <t>в ОС мощность 1000кВа???</t>
  </si>
  <si>
    <t>На ОС есть линия 670м 10 кВ которой нет в таблице;</t>
  </si>
  <si>
    <t>КЛ-10 кВ от 2 секции шин ТП-3207 до 2 секции шин 2КТП-1600/10/0,4 №1 (ТП №3507), АСБл-10, 3*240мм2</t>
  </si>
  <si>
    <t>КЛ-10 кВ от 1 секции шин ТП-3507 до 1 секции шин 2КТП-1600/10/0,4 №1 (ТП №3508), АСБл-10, 3*240мм2</t>
  </si>
  <si>
    <t>КЛ-10 кВ от 2 секции шин ТП-3507 до 2 секции шин 2КТП-1600/10/0,4 №1 (ТП №3508), АСБл-10, 3*240мм2</t>
  </si>
  <si>
    <t>БП-000158</t>
  </si>
  <si>
    <r>
      <t>1)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u/>
        <sz val="11"/>
        <color theme="1"/>
        <rFont val="Calibri"/>
        <family val="2"/>
        <charset val="204"/>
        <scheme val="minor"/>
      </rPr>
      <t xml:space="preserve">Нет однолинейной схемы </t>
    </r>
  </si>
  <si>
    <r>
      <t xml:space="preserve">КЛ-10 кВ от </t>
    </r>
    <r>
      <rPr>
        <sz val="11"/>
        <color rgb="FFFF0000"/>
        <rFont val="Calibri"/>
        <family val="2"/>
        <charset val="204"/>
        <scheme val="minor"/>
      </rPr>
      <t>1</t>
    </r>
    <r>
      <rPr>
        <sz val="11"/>
        <color rgb="FF000000"/>
        <rFont val="Calibri"/>
        <family val="2"/>
        <charset val="204"/>
        <scheme val="minor"/>
      </rPr>
      <t xml:space="preserve"> с.ш. РУ-10 кВ ТП №2759 до 2 с.ш. РУ-10 кВ ТП№2760</t>
    </r>
  </si>
  <si>
    <r>
      <t>2)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u/>
        <sz val="11"/>
        <color theme="1"/>
        <rFont val="Calibri"/>
        <family val="2"/>
        <charset val="204"/>
        <scheme val="minor"/>
      </rPr>
      <t>Нет приказов на ввод основного средства в эксплуатацию.</t>
    </r>
  </si>
  <si>
    <t>КЛ-10 кВ от ПС 110-10 Военгородок до БКТП-2430п - новая конфигурация</t>
  </si>
  <si>
    <t>2КТП-2288п КЛ-0,4 кВ L=1224м</t>
  </si>
  <si>
    <t>КЛ 0,4 кВ от 2БКТП-2456п</t>
  </si>
  <si>
    <t>КЛ-0,4кВ  от 2КТП-2288п</t>
  </si>
  <si>
    <r>
      <t>3)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u/>
        <sz val="11"/>
        <color theme="1"/>
        <rFont val="Calibri"/>
        <family val="2"/>
        <charset val="204"/>
        <scheme val="minor"/>
      </rPr>
      <t>Нет инвентарных карт</t>
    </r>
    <r>
      <rPr>
        <b/>
        <sz val="11"/>
        <color theme="1"/>
        <rFont val="Calibri"/>
        <family val="2"/>
        <charset val="204"/>
        <scheme val="minor"/>
      </rPr>
      <t xml:space="preserve"> (ОС-6)</t>
    </r>
  </si>
  <si>
    <t>КЛ 0,4 кВ от 2БКТП-2456п 1320м</t>
  </si>
  <si>
    <t>КЛ 0,4 кВ от 2БКТП-2456п  1845м</t>
  </si>
  <si>
    <t>КЛ-0,4кВ от  2КТП-2288п  1224м</t>
  </si>
  <si>
    <t>КЛ-0,4кВ   1224м</t>
  </si>
  <si>
    <r>
      <t>4)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u/>
        <sz val="11"/>
        <color theme="1"/>
        <rFont val="Calibri"/>
        <family val="2"/>
        <charset val="204"/>
        <scheme val="minor"/>
      </rPr>
      <t>Отсутствует информация о договорах купли продажи или СМР</t>
    </r>
  </si>
  <si>
    <r>
      <t>5)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u/>
        <sz val="11"/>
        <color theme="1"/>
        <rFont val="Calibri"/>
        <family val="2"/>
        <charset val="204"/>
        <scheme val="minor"/>
      </rPr>
      <t>Отсутствует подтверждение (регистрация) права собственности (ЕГРН) или ЗКИ.</t>
    </r>
  </si>
  <si>
    <t>кл-10 кВ от ТП 2904 2КТП-630 кВА 10/0,4</t>
  </si>
  <si>
    <r>
      <t>6)</t>
    </r>
    <r>
      <rPr>
        <sz val="7"/>
        <color theme="1"/>
        <rFont val="Times New Roman"/>
        <family val="1"/>
        <charset val="204"/>
      </rPr>
      <t xml:space="preserve">      </t>
    </r>
    <r>
      <rPr>
        <b/>
        <u/>
        <sz val="11"/>
        <color theme="1"/>
        <rFont val="Calibri"/>
        <family val="2"/>
        <charset val="204"/>
        <scheme val="minor"/>
      </rPr>
      <t>Необходимо провести работу по заполнению "Реестра АоТП".</t>
    </r>
  </si>
  <si>
    <t>№пп</t>
  </si>
  <si>
    <t>Адрес места нахождения</t>
  </si>
  <si>
    <t>Контрагент (арендодатель)</t>
  </si>
  <si>
    <t>Центр питания (питающие фидеры)</t>
  </si>
  <si>
    <t>Вышестоящая ТСО</t>
  </si>
  <si>
    <t>Свод максимальной (заявленной) мощности по объектам ООО "Кубанская электросетевая компания" (ООО "КЭСК") на 2025 год</t>
  </si>
  <si>
    <r>
      <t>Трансформаторная мощность,</t>
    </r>
    <r>
      <rPr>
        <sz val="11"/>
        <rFont val="Times New Roman"/>
        <family val="1"/>
        <charset val="204"/>
      </rPr>
      <t xml:space="preserve"> кВА</t>
    </r>
  </si>
  <si>
    <t>А.Е.  Кошмелюк</t>
  </si>
  <si>
    <t>2БКТП-6/0,4 № 3310n/2x1б00кВА (ТП-3310п)</t>
  </si>
  <si>
    <t>КЛ-6кВ (луч А) АСБл, сечением 3 х 240 мм2 от 2БКТП-б/0 4  № 3009п до 2БКТП-6/0,4 N 3310п</t>
  </si>
  <si>
    <t>КЛ-6кВ (луч Б) АСБл, сечением 3 х 240 мм2 от 2БКТП-б/0 4  № 3009п до 2БКТП-6/0,4 N 3310п</t>
  </si>
  <si>
    <t>2КЛ-0,4 кВ ВВГнг(А)-LЅ, сечением 2(4*240) мм2 on PY-0,4 кВ ТП-3310п дo BPY-1 Литер 1</t>
  </si>
  <si>
    <t>2КЛ-0,4 кВ ВВГнг(А)-LЅ, сечением 2(4*240) мм2 on PY-0,4 кВ ТП-3310п дo BPY-2 Литер 1</t>
  </si>
  <si>
    <t>2КЛ-0,4 кВ ВВГнг(А)-LЅ, сечением 2(4*240) мм2 on PY-0,4 кВ ТП-3310п дo BPY-3 Литер 1</t>
  </si>
  <si>
    <t>2КЛ-0,4 кВ ВВГнг(А)-LЅ, сечением (4*95) мм2 on PY-0,4 кВ ТП-3310п дo BY-1 Коммерция</t>
  </si>
  <si>
    <t>2КЛ-0,4 кВ ВВГнг(А)-LЅ, сечением (4*95) мм2 on PY-0,4 кВ ТП-3310п дo BY-2 Коммерция</t>
  </si>
  <si>
    <t>2КЛ-0,4 кВ ВВГнг(А)-LЅ, сечением (4*95) мм2 on PY-0,4 кВ ТП-3310п дo BY-3 Коммерция</t>
  </si>
  <si>
    <t>2КЛ-0,4 кВ ВВГнг(А)-LЅ, сечением 2(4*240) мм2 on PY-0,4 кВ ТП-3310п дo BY-1 Литер 3 автостоянка</t>
  </si>
  <si>
    <t>Закрытая ТП-10/0,4 кВ №3162п/2*1250 кВа</t>
  </si>
  <si>
    <t>КТП-10/0,4 кВ №НС-8-4-51п/630 кВа</t>
  </si>
  <si>
    <t>КЛ-10 кВ, АСБл-10 (3х240 кв.мм.), от 2 сш РУ-10 кВ ПС 35/10/6 кВ «НС-8» до РУ-10 кВ КТП-10/0,4 кВ № НС-8-4-51п/630 кВА.</t>
  </si>
  <si>
    <t>ВКЛ. Л1.1. от РУНН  КТП № НС-8-4-51п/630 кВА, до опоры №1.1.17, СИП-2,  3х95+1х70+1х16</t>
  </si>
  <si>
    <t>ВКЛ. Л1.1.1, от РУНН  КТП № НС-8-4-51п/630 кВА от опоры №1.1.4 до опоры №1.1.5,  СИП-2, 3х16</t>
  </si>
  <si>
    <t>ВКЛ. Л1.1.2, от РУНН  КТП № НС-8-4-51п/630 кВА от опоры №1.1.9 до опоры №1.1.10,  СИП-2, 4х16</t>
  </si>
  <si>
    <t>ВКЛ. Л1.2. от РУНН  КТП № НС-8-4-51п/630 кВА, до опоры №1.2.11, СИП-2,  3х95+1х70+1х16</t>
  </si>
  <si>
    <t>ВКЛ. Л1.3. от РУНН  КТП № НС-8-4-51п/630 кВА, до опоры №1.3.14, СИП-2,  3х95+1х70+1х16</t>
  </si>
  <si>
    <t>ВКЛ. Л1.4. от РУНН  КТП № НС-8-4-51п/630 кВА, до опоры №1.4.4, СИП-2,  3х95+1х70+1х16</t>
  </si>
  <si>
    <t>ВКЛ. Л1.4.1 от РУНН  КТП № НС-8-4-51п/630 кВА от опоры № 1.4.3 до опоры №1.4.25, СИП-2,  3х70+1х54,6+1х16</t>
  </si>
  <si>
    <t>ВКЛ. Л1.4.2  от РУНН  КТП № НС-8-4-51п/630 кВА от опоры № 1.4.4 до опоры №1.4.26, СИП-2,  3х70+1х54,6+1х16</t>
  </si>
  <si>
    <t>КЛ-10 кВ, АСБл-10 (3х240 кв.мм.), от РУ-10 кВ КТП-10/0,4 кВ № НС-8-4-51п/630 кВА до РУ-10 кВ  КТП-10/0,4 кВ № НС-8-4-52п/630 кВА.</t>
  </si>
  <si>
    <t>ВКЛ. Л1.4.3  от РУНН  КТП № НС-8-4-51п/630 кВА от опоры № 1.4.4 до опоры №1.4.32, СИП-2,  3х35+1х54,6+1х16</t>
  </si>
  <si>
    <t>КТП-10/0,4 кВ № НС-8-4-52п/630 кВА.</t>
  </si>
  <si>
    <t>ВКЛ. Л2.1. от РУНН  КТП № НС-8-4-52п/630 кВА, до опоры №2.1.11, СИП-2,  3х70+1х54,6+1х16</t>
  </si>
  <si>
    <t>ВКЛ. Л2.2. от РУНН  КТП № НС-8-4-52п/630 кВА, до опоры №2.2.14, СИП-2,  3х95+1х70+1х16</t>
  </si>
  <si>
    <t>ВКЛ. Л2.3. от РУНН  КТП № НС-8-4-52п/630 кВА, до опоры №2.3.12, СИП-2,  3х95+1х70+1х16</t>
  </si>
  <si>
    <t>ВКЛ. Л2.4. от РУНН  КТП № НС-8-4-52п/630 кВА, до опоры №2.4.9, СИП-2,  3х50+1х54,6+1х16</t>
  </si>
  <si>
    <t>ВКЛ. Л2.5. от РУНН  КТП № НС-8-4-52п/630 кВА, до опоры №2.5.18, СИП-2,  3х95+1х70+1х16</t>
  </si>
  <si>
    <t>ВКЛ. Л2.5.1. от РУНН  КТП № НС-8-4-52п/630 кВА от опоры № 2.5.8 до опоры №2.5.9, СИП-2,  2х16</t>
  </si>
  <si>
    <t>ВКЛ. Л2.6. от РУНН  КТП № НС-8-4-52п/630 кВА до опоры №2.6.7, СИП-2,  3х70+1х54,6+1х16</t>
  </si>
  <si>
    <t>ВКЛ. Л2.6.1 от РУНН  КТП № НС-8-4-52п/630 кВА от опоры № 2.6.1 до опоры №2.6.11, СИП-2,  3х35+1х54,6+1х16</t>
  </si>
  <si>
    <t>ВКЛ. Л2.6.2 от РУНН  КТП № НС-8-4-52п/630 кВА от опоры № 2.6.3 до опоры №2.6.14, СИП-2,  3х35+1х54,6+1х16</t>
  </si>
  <si>
    <t>ВКЛ. Л2.6.3  от РУНН  КТП № НС-8-4-52п/630 кВА от опоры № 2.6.5 до опоры №2.6.16, СИП-2, 4х16</t>
  </si>
  <si>
    <t>КЛ-10 кВ, АСБл-10 (3х240 кв.мм.), от муфты №2 на 2КЛ-10 кВ. (АПвПу-10 (3х500 кв.мм.), до  2 сш РУ-10 кВ ЗТП-10/0,4 кВ № 3162п/2х1250 кВА.</t>
  </si>
  <si>
    <t>КЛ-10 кВ, АСБл-10 (3х240 кв.мм.), от муфты №1 на 2КЛ-10 кВ. (АПвПу-10 (3х500 кв.мм.), до  1 сш РУ-10 кВ ЗТП-10/0,4 кВ № 3162п/2х1250 кВА.</t>
  </si>
  <si>
    <t>КЛ М1 от РУВН КТП № НС-8-4-51п/630 кВА, до РУВН КТП № НС-8-4-52п/630 кВА, ААБл-10, 3х25 кв.мм.</t>
  </si>
  <si>
    <t>2БКТП-1000/10/0,4-У1-03 №1908п</t>
  </si>
  <si>
    <t>2БКТП-1000/10/0,4-У1-03 №1909п</t>
  </si>
  <si>
    <t>2БКТП-1000/10/0,4-У1-03 №1910п</t>
  </si>
  <si>
    <t>2БКТП-1000/10/0,4-У1-03 №1911п</t>
  </si>
  <si>
    <t>КЛ-10 кВ от  1-й секции шин   2БКТП № 1909п до 1-й секции шин  2БКТП № 1910п</t>
  </si>
  <si>
    <t>КЛ-10 кВ от  2-й секции шин  2БКТП № 1909п до 2-й секции шин  2БКТП № 1910п</t>
  </si>
  <si>
    <t>КЛ-0,4 кВ от  2БКТП № 1909п до ВРУ 1 подъезда МКД по ул. Покрышкина,   д. 4/10</t>
  </si>
  <si>
    <t xml:space="preserve"> КЛ-0,4 кВ от  2БКТП № 1909п до ВРУ 2 подъезда МКД по ул. Покрышкина,   д. 4/10</t>
  </si>
  <si>
    <t>КЛ-0,4 кВ от  2БКТП № 1909п до ВРУ 1 подъезда МКД по ул. Покрышкина,   д. 4/9</t>
  </si>
  <si>
    <t xml:space="preserve"> уличного освещения КЛ-0,4 кВ от  2БКТП № 1909п  по ул. Покрышкина</t>
  </si>
  <si>
    <t>КЛ -10 кВ от  1-й секции шин   2БКТП № 1908п до 1-й секции шин  2БКТП № 1909п</t>
  </si>
  <si>
    <t>КЛ -10 кВ от  2-й секции шин   2БКТП № 1908п до 2-й секции шин  2БКТП № 1909п</t>
  </si>
  <si>
    <t>КЛ -0,4 кВ от  2БКТП № 1908п до ВРУ 1 подъезда МКД по ул. Покрышкина,   д. 4/8</t>
  </si>
  <si>
    <t>КЛ -0,4 кВ от  2БКТП № 1908п до ВРУ 5 подъезда МКД по ул. Покрышкина,   д. 4/5</t>
  </si>
  <si>
    <t>КЛ -0,4 кВ от  2БКТП № 1908п до ВРУ 1 подъезда МКД по ул. Покрышкина,   д. 4/5</t>
  </si>
  <si>
    <t xml:space="preserve"> уличного освещения КЛ-0,4 кВ от  2БКТП № 1908п  по ул. Покрышкина</t>
  </si>
  <si>
    <t>КЛ -0,4 кВ от  2БКТП № 1910п до ВРУ 2 подъезда МКД по ул. Покрышкина,   д. 4/9</t>
  </si>
  <si>
    <t>КЛ -0,4 кВ от  2БКТП № 1910п до ВРУ 3 подъезда МКД по ул. Покрышкина,   д. 4/9</t>
  </si>
  <si>
    <t>КЛ -0,4 кВ от  2БКТП № 1910п до ВРУ 5 подъезда МКД по ул. Покрышкина,   д. 4/9</t>
  </si>
  <si>
    <t>КЛ -0,4 кВ от  2БКТП № 1910п до ВРУ 1 подъезда МКД по ул. Покрышкина,   д. 2/3</t>
  </si>
  <si>
    <t>КЛ -0,4 кВ от  2БКТП № 1910п до ВРУ 1 подъезда МКД по ул. Покрышкина,   д. 4/7</t>
  </si>
  <si>
    <t>уличного освещения КЛ-0,4 кВ от  2БКТП № 1910п  по ул. Покрышкина</t>
  </si>
  <si>
    <t>КЛ -10 кВ от 1-й секции шин 2КТП № 2949п до муфты М3 КЛ-10 кВ от 2КТП № 2949п до 2БКТП № 1911п</t>
  </si>
  <si>
    <t>КЛ -10 кВ от 2-й секции шин 2КТП № 2949п до муфты М3 КЛ-10 кВ от 2КТП № 2949п до 2БКТП № 1911п</t>
  </si>
  <si>
    <t>КЛ -10 кВ от  муфты М3 КЛ-10 кВ от 2КТП № 2949п до 2БКТП № 1911п до ячейки 6 2БКТП-1911п</t>
  </si>
  <si>
    <t>КЛ -10 кВ от  муфты М4 КЛ-10 кВ от 2КТП № 2949п до 2БКТП № 1911п до ячейки 1 2БКТП-1911п</t>
  </si>
  <si>
    <t>КЛ -10 кВ от  1-й секции шин  2БКТП № 1911п до 1-й секции шин  2БКТП № 1908п</t>
  </si>
  <si>
    <t>КЛ -10 кВ от  2-й секции шин   2БКТП № 1911п до 2-й секции шин  2БКТП № 1908п</t>
  </si>
  <si>
    <t>КЛ -0,4 кВ от  2БКТП № 1911п до ВРУ 1 подъезда МКД по ул. Покрышкина,   д. 4/6</t>
  </si>
  <si>
    <t>КЛ -0,4 кВ от  2БКТП № 1911п до ВРУ 2 подъезда МКД по ул. Покрышкина,   д. 4/6</t>
  </si>
  <si>
    <t>КЛ -0,4 кВ от  2БКТП № 1911п до ВРУ 3 подъезда МКД по ул. Покрышкина,   д. 4/4</t>
  </si>
  <si>
    <t>КЛ -0,4 кВ от  2БКТП № 1911п  до ВРУ 5 подъезда МКД по ул. Покрышкина,   д. 4/4</t>
  </si>
  <si>
    <t>КЛ -0,4 кВ от  2БКТП № 1911п до ВРУ 2 подъезда МКД по ул. Покрышкина,   д. 4/4.</t>
  </si>
  <si>
    <t>2БКТП-630/10/0,4 кВ №2780п</t>
  </si>
  <si>
    <t>2КЛ-10 кВ от 2КТП №2780 до 2КТП №2779 кабель АСБл-10, сечение 3*240 мм2</t>
  </si>
  <si>
    <t>2КТП-630/10/0,4 кВ № 2626п</t>
  </si>
  <si>
    <t xml:space="preserve">2КЛ-10 кВ от 2КТП № 2626п до 2КТП № 2787п </t>
  </si>
  <si>
    <t xml:space="preserve">2КЛ-10 кВ от 2КТП № 2626п до 2КТП № 3290п </t>
  </si>
  <si>
    <t>ВЛ-0,4 кВ от 2КТП № 2626п до ВРУ жилых домов по ул. им. Атамана Евдокимова в г. Краснодаре</t>
  </si>
  <si>
    <t>ВЛ-0,4 кВ от 2КТП № 2626п до ВРУ жилых домов по ул. им. Писателя В.П. Неподобы в г. Краснодаре</t>
  </si>
  <si>
    <t>2КТП-630/10/0,4 кВ № 2787п</t>
  </si>
  <si>
    <t>ВЛ-0,4 кВ от 2КТП № 2787п до ВРУ жилых домов по ул. им. Писателя И.Ф. Вараввы в г. Краснодаре</t>
  </si>
  <si>
    <t>ВЛ-0,4 кВ от 2КТП № 2787п до ВРУ жилых домов по ул. им. Писателя В.П. Бардадыма в г. Краснодаре</t>
  </si>
  <si>
    <t>ВЛ-0,4 кВ от 2КТП № 2787п до ВРУ жилых домов по ул. им. Писателя Василенко в г. Краснодаре</t>
  </si>
  <si>
    <t xml:space="preserve">2КТП-630/10/0,4 кВ № 2961п </t>
  </si>
  <si>
    <t xml:space="preserve">2КЛ-10 кВ от 2КТП № 2779п до 2КТП № 2961п </t>
  </si>
  <si>
    <t xml:space="preserve">2КЛ-10 кВ от 2КТП № 2787п до 2КТП № 2961п </t>
  </si>
  <si>
    <t>ВЛ-0,4 кВ от 2КТП № 2961п до ВРУ жилых домов по ул. им. Писателя А.А. Первенцева в г. Краснодаре</t>
  </si>
  <si>
    <t>ВЛ-0,4 кВ от 2КТП № 2961п до ВРУ жилых домов по ул. им. Писателя П. Е. Придиуса в г. Краснодаре</t>
  </si>
  <si>
    <t>КТП-6/0,4 кВ №3475п/1000 кВа(ТП-3475п)</t>
  </si>
  <si>
    <t>2КЛ-6кВ от уфты в месте рассечки КЛ-6 кВ НС-11-7-ТП-1091п до КТП-6/0,4 кВ №3475п</t>
  </si>
  <si>
    <t>ВЛ-0,4 кВ Л2-1 от ТП-3475п до опоры №Б/Н (ул. Платовская)</t>
  </si>
  <si>
    <t>ВЛ-0,4 кВ Л2-2 от ТП-3475п до опоры №Б/Н (ул. Земская)</t>
  </si>
  <si>
    <t>ВЛ-0,4 кВ Л2-3 от ТП-3475п до опоры №Б/Н (ул. Купчинская)</t>
  </si>
  <si>
    <t>ВЛ-0,4 кВ Л2-7 от ТП-3475п до опоры №Б/Н (ул. Авангардная)</t>
  </si>
  <si>
    <t>ВЛ-0,4 кВ Л2-4 от ТП-3475п до опоры №Б/Н (ул. Херсонская)</t>
  </si>
  <si>
    <t>ВЛ-0,4 кВ Л2-9 от ТП-3475п до опоры №Б/Н (ул. Донецкая)</t>
  </si>
  <si>
    <t>2КТПП-10/0,4 кВ 2*630 кВа (ТП-Н732п)</t>
  </si>
  <si>
    <t>КЛ-10 кВ от 1-й секции шин ПС 110/10 кВ «Небуг»   до 2КТП № Н732п</t>
  </si>
  <si>
    <t>КЛ-10 кВ от 2-й секции шин ПС 110/10 кВ «Небуг» до 2КТП № Н732п</t>
  </si>
  <si>
    <t>КЛ-0,4 кВ от КТП № Н732п до ШУО</t>
  </si>
  <si>
    <t>КЛ-0,4 кВ от КТП № Н732п до ВРУ нежилых помещений в МКД № 3А корп. 1 по ул. Газовиков в с. Небуг</t>
  </si>
  <si>
    <t>КЛ-0,4 кВ от КТП № Н732п до ВРУ ввод-1 МКД № 3А корп. 1 по ул. Газовиков в с. Небуг</t>
  </si>
  <si>
    <t>КЛ-0,4 кВ от КТП № Н732п до ВРУ ввод-2 МКД № 3А корп. 1 по ул. Газовиков в с. Небуг</t>
  </si>
  <si>
    <t>КЛ-0,4 кВ от КТП № Н732п до ВРУ-1 ввод-1 МКД № 3А корп. 2 по ул. Газовиков в с. Небуг</t>
  </si>
  <si>
    <t>КЛ-0,4 кВ от КТП № Н732п до ВРУ-1 ввод-2 МКД № 3А корп. 2 по ул. Газовиков в с. Небуг</t>
  </si>
  <si>
    <t>КЛ-0,4 кВ от КТП № Н732п до ВРУ-2 ввод-1 МКД № 3А корп. 2 по ул. Газовиков в с. Небуг</t>
  </si>
  <si>
    <t>КЛ-0,4 кВ от КТП № Н732п до ВРУ-2 ввод-2 МКД № 3А корп. 2 по ул. Газовиков в с. Небуг</t>
  </si>
  <si>
    <t>КЛ-0,4 кВ от КТП № Н732п до ВРУ-1 ввод-1 МКД № 3А корп. 3 по ул. Газовиков в с. Небуг</t>
  </si>
  <si>
    <t>КЛ-0,4 кВ от КТП № Н732п до ВРУ-1 ввод-2 МКД № 3А корп. 3 по ул. Газовиков в с. Небуг</t>
  </si>
  <si>
    <t>КЛ-0,4 кВ от КТП № Н732п до ВРУ-2 ввод-1 МКД № 3А корп. 3 по ул. Газовиков в с. Небуг</t>
  </si>
  <si>
    <t>КЛ-0,4 кВ от КТП № Н732п до ВРУ-2 ввод-2 МКД № 3А корп. 3 по ул. Газовиков в с. Небуг</t>
  </si>
  <si>
    <t>2КТППн-630/10/0,4 кВ (ТП-2949п)</t>
  </si>
  <si>
    <t>КЛ-10 кВ В4 от места рассечки 2КЛ-10кВ ТП-1951п – ТП-1952п (от ВГР-107 и ВГР-202) соединит. муфта М4 до 2 КТППН-6302/10/0,4 кВ № 2949</t>
  </si>
  <si>
    <t>ВЛ-6 кВ от ТП № 8 до ТП № 7</t>
  </si>
  <si>
    <t>ВЛ-0,4 кВ от ТП № 8 до ВРУ жилых домов</t>
  </si>
  <si>
    <t>ВЛ-0,4 кВ от ТП № 7 до ВРУ жилых домов</t>
  </si>
  <si>
    <t>ВЛ-0,4 кВ от ТП № 1465п до опоры № 1</t>
  </si>
  <si>
    <t>КЛ-10 кВ от КРН-36 до ТП-Н540-1</t>
  </si>
  <si>
    <t>2КЛ-0,4 кВ от ТП-2946п до ВУ БС6</t>
  </si>
  <si>
    <t>2КЛ-0,4 кВ от ТП-2946п до ВРУ БС6 н.п.</t>
  </si>
  <si>
    <t>2КЛ-0,4 кВ от ТП-2946п до ВУ БС7</t>
  </si>
  <si>
    <t>2КЛ-0,4 кВ от ТП-2946п до ВРУ БС7 н.п.</t>
  </si>
  <si>
    <t>2КЛ-0,4 кВ от ТП-2946п до ВРУ ИТП1</t>
  </si>
  <si>
    <t>КЛ-0,4 кВ от ТП-2946п до ВРУ КНС</t>
  </si>
  <si>
    <t>2КЛ-10 кВ от ТП-2946п до ТП-3023п</t>
  </si>
  <si>
    <t>2КЛ-0,4 кВ от ТП-2946п до ВУ15-0,4 кВ</t>
  </si>
  <si>
    <t>КЛ 10 кВ от ПС «Восточная» до ТП-1680п</t>
  </si>
  <si>
    <t>2КЛ-10 кВ от ТП-1680п до ТП-3280п</t>
  </si>
  <si>
    <t>КЛ-6 кВ от ТП-1076п до ТП-3375п</t>
  </si>
  <si>
    <t>КЛ-6 кВ от муфты М1, место рассечки КЛ-6 кВ от ПС 35/6 кВ «НС-11» ТП-1076п</t>
  </si>
  <si>
    <t>КЛ-6 кВ от муфты М2, место рассечки КЛ-6 кВ от ПС 35/6 кВ «НС-11» до ТП-1076п</t>
  </si>
  <si>
    <t>ВЛИ-Н1 0,4 кВ от ТП-1076п до опор №1,6,7,8,9,10</t>
  </si>
  <si>
    <t>ВЛИ-Н2 0,4 кВ от ТП-1076п до опор №1,14</t>
  </si>
  <si>
    <t>Ответвление от ВЛИ-Н2 0,4 кВ от опоры № 14 до ВРУ многокв. жил. д. ул. им. Генерала Петрова, 42, корп. 1</t>
  </si>
  <si>
    <t>Ответвление от ВЛИ-Н2 0,4 кВ от опоры № 14 до ВРУ многокв. жил. д. ул. им. Генерала Петрова, 42, корп. 2</t>
  </si>
  <si>
    <t>Ответвление от ВЛИ-Н1 0,4 кВ от опоры № 7 до ВРУ-к1 МКД ул. Измаильская, д. 82, корп.1,2</t>
  </si>
  <si>
    <t>Ответвление от ВЛИ-Н1 0,4 кВ от опоры № 8 до ВРУ МКД ул. Измаильская, д. 80, корп.1</t>
  </si>
  <si>
    <t>Ответвление от ВЛИ-Н1 0,4 кВ от опоры № 8 до ВРУ МКД ул. Измаильская, д. 80, корп.2</t>
  </si>
  <si>
    <t>Ответвление от ВЛИ-Н1 0,4 кВ от опоры № 10 до ВРУ МКД ул. Измаильская, д. 78, корп.1</t>
  </si>
  <si>
    <t>Ответвление от ВЛИ-Н1 0,4 кВ от опоры № 10 до ВРУ МКД ул. Измаильская, д. 78, корп.2</t>
  </si>
  <si>
    <t>ВЛ-0,4 кВ Л1-1/1 от ТП-1091п до опоры № 11 (ул. Лисичанская)</t>
  </si>
  <si>
    <t>ВЛ-0,4 кВ Л1-2 от ТП-1091п (ул. Белогорская)</t>
  </si>
  <si>
    <t>ВЛ-0,4 кВ Л1-5 от ТП-1091п до опоры № 96 (ул. Верхоянская)</t>
  </si>
  <si>
    <t>ВЛ-0,4 кВ Л1-6 от ТП-1091п до опоры № 116 (ул. Кузбасская)</t>
  </si>
  <si>
    <t>ВЛ-0,4 кВ Л1-10 от ТП-1091п до опоры ГП-12 (ул. Мариинская)</t>
  </si>
  <si>
    <t>ВЛ-0,4 кВ Л1-1 от ТП-1091п до опоры № 26  (ул. Свирская)</t>
  </si>
  <si>
    <t>КЛ-10 кВ В1 от места рассечки 2КЛ-10кВ ТП-1951п – ТП-1952п (от ВГР-107 и ВГР-202) соединит. муфта М1 до 2 КТППН-6302/10/0,4 кВ № 2949</t>
  </si>
  <si>
    <t>КЛ-10 кВ В2 от места рассечки 2КЛ-10кВ ТП-1951п – ТП-1952п (от ВГР-107 и ВГР-202) соединит. муфта М2 до 2 КТППН-6302/10/0,4 кВ № 2949</t>
  </si>
  <si>
    <t>КЛ-10 кВ В3 от места рассечки 2КЛ-10кВ ТП-1951п – ТП-1952п (от ВГР-107 и ВГР-202) соединит. муфта М3 до 2 КТППН-6302/10/0,4 кВ № 2949</t>
  </si>
  <si>
    <t>КЛ-0,4 кВ Н1 от 1-й секции шин 2КТП № 2949 до ВУ-1 ввод 1 литер 1</t>
  </si>
  <si>
    <t>КЛ-0,4 кВ Н2 от 2-й секции шин 2КТП № 2949 до ВУ-1 ввод 2 литер 1</t>
  </si>
  <si>
    <t>КЛ-0,4 кВ Н3 от 1-й секции шин 2КТП № 2949 до ВУ-3 ввод 1 литер 2</t>
  </si>
  <si>
    <t>КЛ-0,4 кВ Н4 от 2-й секции шин 2КТП № 2949 до ВУ-3 ввод 2 литер 2</t>
  </si>
  <si>
    <t>КЛ-0,4 кВ Н5 от 1-й секции шин 2КТП № 2949 до ВУ-5 ввод 1 литер 1</t>
  </si>
  <si>
    <t>КЛ-0,4 кВ Н6 от 2-й секции шин 2КТП № 2949 до ВУ-5 ввод 1 литер 1</t>
  </si>
  <si>
    <t>КЛ-0,4 кВ Н7 от 1-й секции шин 2КТП № 2949 до ВУ-6 ввод 1 литер 2</t>
  </si>
  <si>
    <t>КЛ-0,4 кВ Н8 от 2-й секции шин 2КТП № 2949 до ВУ-6  ввод 1 литер 2</t>
  </si>
  <si>
    <t>КЛ-0,4 кВ Ло 1 от 2КТП № 2949 до опоры 1-N 2</t>
  </si>
  <si>
    <t>КЛ-0,4 кВ Ло 1 от 2КТП № 2949 до опоры 2-N 9</t>
  </si>
  <si>
    <t>ВЛ-0,4 кВ от ТП № 1465п до  ВРУ жилых домов по ул. Малиновой</t>
  </si>
  <si>
    <t>ВЛ-0,4 кВ от ТП № 1465п до  ВРУ жилых домов по ул. Абрикосовой</t>
  </si>
  <si>
    <t>ВЛ-0,4 кВ от ТП № 1465п до  ВРУ жилых домов по ул. Виноградной</t>
  </si>
  <si>
    <t>ВЛ-0,4 кВ от ТП № 1465п до  ВРУ жилых домов по ул. Вишневой</t>
  </si>
  <si>
    <t>ВЛ-0,4 кВ от ТП № 1465п до  ВРУ жилых домов по ул. Клубничной</t>
  </si>
  <si>
    <t>ВЛ-0,4 кВ от ТП № 1465п до  ВРУ жилых домов по ул. Сливовой</t>
  </si>
  <si>
    <t>ВЛ-0,4 кВ от ТП № 1465п до  ВРУ жилых домов по ул. Сиреневой</t>
  </si>
  <si>
    <t>ВЛ-0,4 кВ от ТП № 1465п до  ВРУ жилых домов по ул. Садовой</t>
  </si>
  <si>
    <t>КЛ-0,4 от ТП-Н540-1 до ВРУ потребителейпгт. Джубга, мкр. «Лермонтов сад»</t>
  </si>
  <si>
    <t>2КЛ-0,4 кВ от ТП-2946п до ВРУ8-0,4 кВБС8 (ком. помещ.)</t>
  </si>
  <si>
    <t>2КЛ-0,4 кВ от ТП-3023п до ВУ17-0,4 кВБС9 (жилого дома)</t>
  </si>
  <si>
    <t>2КЛ-0,4 кВ от ТП-3023п до ВРУ9-0,4 кВБС9 (ком. помещ.)</t>
  </si>
  <si>
    <t>2КЛ-0,4 кВ от ТП-3023п до ВУ19-0,4 кВБС10 (жилого дома)</t>
  </si>
  <si>
    <t>2КЛ-0,4 кВ от ТП-3023п до ВРУ10-0,4 кВБС10 (ком. помещ.)</t>
  </si>
  <si>
    <t>2КЛ-0,4 кВ от ТП-3023п до ВРУ ИТП-2Кабельная линия</t>
  </si>
  <si>
    <t>2КЛ-0,4 кВ от ТП-3023п до ВУ5-0,4 кВБС3 (жилого дома)</t>
  </si>
  <si>
    <t>2КЛ-0,4 кВ от ТП-3023п до ВРУ3-0,4 кВБС3 (жилого дома)</t>
  </si>
  <si>
    <t>2КЛ-0,4 кВ от ТП-3023п до ВУ7-0,4 кВБС4 (жилого дома)</t>
  </si>
  <si>
    <t>2КЛ-0,4 кВ от ТП-3023п до ВРУ4-0,4 кВБС4 (ком. пом.)</t>
  </si>
  <si>
    <t>2КЛ-0,4 кВ от ТП-3023п до ВУ9-0,4 кВБС5 (жилого дома)</t>
  </si>
  <si>
    <t>2КЛ-0,4 кВ от ТП-3023п до ВРУ5-0,4 кВБС5 (ком. пом.)</t>
  </si>
  <si>
    <t>2КЛ-0,4 кВ от ТП-2946п до ВУ1-0,4 кВБС1 (жилого дома)</t>
  </si>
  <si>
    <t>2КЛ-0,4 кВ от ТП-2946п до ВРУ1-0,4 кВБС1 (ком. пом.)</t>
  </si>
  <si>
    <t>2КЛ-0,4 кВ от ТП-2946п до ВУ2-0,4 кВБС2 (жилого дома)</t>
  </si>
  <si>
    <t>2КЛ-0,4 кВ от ТП-2946п до ВРУ2-0,4 кВБС2 (ком. пом.)</t>
  </si>
  <si>
    <t>ВЛ-0,4 кВ от ТП-1069п АВ-2 до железобетонной опоры №5</t>
  </si>
  <si>
    <t>ВЛ-0,4 кВ от ТП-1069п АВ-4 до железобетонной опоры №9</t>
  </si>
  <si>
    <t>ВЛ-0,4 кВ от ТП-1069п АВ-5 до железобетонной опоры №9</t>
  </si>
  <si>
    <t>ВЛ-0,4 кВ от железобетонной опоры №9 до железобетонной опоры №11</t>
  </si>
  <si>
    <t>ВЛ-0,4 кВ от железобетонной опоры №9 до железобетонной опоры №13</t>
  </si>
  <si>
    <t>ВЛ-0,4 кВ от железобетонной опоры №3 до ВРУ многокв. жил. д. корп.10Ответвление от воздушной линии (Н-1)</t>
  </si>
  <si>
    <t>ВЛ-0,4 кВ от железобетонной опоры №5 до ВРУ многокв. жил. д. корп.9Ответвление от воздушной линии (Н-1)</t>
  </si>
  <si>
    <t>ВЛ-0,4 кВ от железобетонной опоры №5 до ВРУ многокв. жил. д. корп.8Ответвление от воздушной линии (Н-1)</t>
  </si>
  <si>
    <t>ВЛ-0,4 кВ от железобетонной опоры №7 до ВРУ многокв. жил. д. корп.7Ответвление от воздушной линии (Н-2)</t>
  </si>
  <si>
    <t>ВЛ-0,4 кВ от железобетонной опоры №7 до ВРУ многокв. жил. д. корп.6Ответвление от воздушной линии (Н-2)</t>
  </si>
  <si>
    <t>ВЛ-0,4 кВ от железобетонной опоры №9 до ВРУ многокв. жил. д. корп.5Ответвление от воздушной линии (Н-2)</t>
  </si>
  <si>
    <t>ВЛ-0,4 кВ от железобетонной опоры №11 до ВРУ многокв. жил. д. корп.4Ответвление от воздушной линии (Н-3.1)</t>
  </si>
  <si>
    <t>ВЛ-0,4 кВ от железобетонной опоры №11 до ВРУ многокв. жил. д. корп.3Ответвление от воздушной линии (Н-3.2)</t>
  </si>
  <si>
    <t>ВЛ-0,4 кВ от железобетонной опоры №13 до ВРУ многокв. жил. д. корп.2Ответвление от воздушной линии (Н-3.3)</t>
  </si>
  <si>
    <t>ВЛ-0,4 кВ от железобетонной опоры №13 до ВРУ многокв. жил. д. корп.1Ответвление от воздушной линии (Н-3.4)</t>
  </si>
  <si>
    <t>ТП № 7</t>
  </si>
  <si>
    <t>ТП № 8</t>
  </si>
  <si>
    <t>ТП-1680п</t>
  </si>
  <si>
    <t>ТП-3375п</t>
  </si>
  <si>
    <t>мощность?</t>
  </si>
  <si>
    <t>ТП № 7 а</t>
  </si>
  <si>
    <t>КТП-10/0,4 кВ № 1465п</t>
  </si>
  <si>
    <t>КТП-10/0,4 кВ (ТП-Н540-1)</t>
  </si>
  <si>
    <t>КТП-10/0,4 кВ (ТП-Н540-2)</t>
  </si>
  <si>
    <t>2БКТП-1250/10/0,4 ТП-3023п</t>
  </si>
  <si>
    <t>КТП-6/0,4 кВ (ТП-1069п)</t>
  </si>
  <si>
    <t>КТП-6/0,4 кВ №НС-11-7-1076п/630кВа (ТП-1076п)</t>
  </si>
  <si>
    <t>тп-2946 нет в собственности и не будет, линии не в критериях</t>
  </si>
  <si>
    <t>тп-1091 нет в собственности и не будет, линии не в критериях</t>
  </si>
  <si>
    <t>БП-000360</t>
  </si>
  <si>
    <t>БП-000372</t>
  </si>
  <si>
    <t>БП-000373</t>
  </si>
  <si>
    <t>БП-000374</t>
  </si>
  <si>
    <t>БП-000375</t>
  </si>
  <si>
    <t>БП-000376</t>
  </si>
  <si>
    <t>БП-000377</t>
  </si>
  <si>
    <t>БП-000378</t>
  </si>
  <si>
    <t>БП-000379</t>
  </si>
  <si>
    <t>БП-000380</t>
  </si>
  <si>
    <t>БП-000381</t>
  </si>
  <si>
    <t>БП-000382</t>
  </si>
  <si>
    <t>БП-000383</t>
  </si>
  <si>
    <t>БП-000384</t>
  </si>
  <si>
    <t>БП-000359</t>
  </si>
  <si>
    <t>БП-000361</t>
  </si>
  <si>
    <t>БП-000362</t>
  </si>
  <si>
    <t>БП-000363</t>
  </si>
  <si>
    <t>БП-000364</t>
  </si>
  <si>
    <t>БП-000365</t>
  </si>
  <si>
    <t>БП-000366</t>
  </si>
  <si>
    <t>БП-000367</t>
  </si>
  <si>
    <t>БП-000368</t>
  </si>
  <si>
    <t>БП-000369</t>
  </si>
  <si>
    <t>БП-000370</t>
  </si>
  <si>
    <t>БП-000371</t>
  </si>
  <si>
    <t>БП-000358</t>
  </si>
  <si>
    <t>БП-000351</t>
  </si>
  <si>
    <t>БП-000402</t>
  </si>
  <si>
    <t>КЛ-0,4 кВ от ТП-3106п до ВРУ литер 5 в ЖК «Модеград»</t>
  </si>
  <si>
    <t xml:space="preserve">Выписка из ЕГРН, кадастровый номер 23:43:0106012:35341 (0,4 кВ  780м);
</t>
  </si>
  <si>
    <t>удалить (1850м 0,4 кВ, оставить 3440м инвентаризация), письмо 19,07.24 16:19</t>
  </si>
  <si>
    <t>На ОС линия 0,4 кВ 1980м? Удалить, письмо 19.07.24 16:19 (удаляем 1960м, а оставляем 2535м по инвентаризации)</t>
  </si>
  <si>
    <t>БП-000403</t>
  </si>
  <si>
    <t>БП-000401</t>
  </si>
  <si>
    <t>БП-000399</t>
  </si>
  <si>
    <t>500 м удалили т.к. она учтена к ТП-2543 в последней строке, письмо от 22.07.24 13:40</t>
  </si>
  <si>
    <t>БП-000400</t>
  </si>
  <si>
    <t xml:space="preserve">УДАЛИТЬ! письмо 08.07.2024 (линия 10 кВ =0,428*2=856)м </t>
  </si>
  <si>
    <t>КЛ-0,4 кВ от 2БКТП-Сармат-1 до ВРУ Литера 1, длиной 1 830 м</t>
  </si>
  <si>
    <t>КЛ-0,4 кВ от 2БКТП-Сармат-1 до ВРУ Литера К1, длиной 428 м</t>
  </si>
  <si>
    <t>КЛ-0,4 кВ от 2БКТП-Сармат-1 до ВРУ Литера С1, длиной 280 м</t>
  </si>
  <si>
    <t>КЛ-0,4 кВ от 2БКТП-Сармат-2 до ВРУ Литера 2, длиной 1 776 м</t>
  </si>
  <si>
    <t>КЛ-0,4 кВ от 2БКТП-Сармат-2 до ВРУ Литера С2, длиной 292 м</t>
  </si>
  <si>
    <t>2КЛ-10 кВ от 1 сш РП-3489п до 1 сш 2БКТП-ЗТ-4, длиной 402,5 м</t>
  </si>
  <si>
    <t>2КЛ-10 кВ от 2 сш РП-3489п до 2 сш 2БКТП-ЗТ-4, длиной 402,5 м</t>
  </si>
  <si>
    <t>?/ЗКИ</t>
  </si>
  <si>
    <t>почему в шабке ОС-6 и приказе №212 все линии названы 0,4 кВ:?</t>
  </si>
  <si>
    <t>КЛ-0,4 кВ от 2КТП-3206п</t>
  </si>
  <si>
    <t>КЛ-0,4 кВ от 2КТП-3207п</t>
  </si>
  <si>
    <t>КЛ-0,4 кВ от 2КТП-3208п</t>
  </si>
  <si>
    <t>КЛ-10 кВ от 2БКРП-3246п</t>
  </si>
  <si>
    <t>КЛ-10 кВ от 2КТП-3074п 2*1000 кВа</t>
  </si>
  <si>
    <t>КЛ-0,4 кВ от 2КТП-3074п 2*1000 кВа</t>
  </si>
  <si>
    <t>КЛ-10кВ от ТП 3123п</t>
  </si>
  <si>
    <t>КЛ-0,4кВ от ТП 3123п</t>
  </si>
  <si>
    <t>Сверка с КЭСК по сверки оборудования для прохождения критериев на 2025г</t>
  </si>
  <si>
    <t>(цветом отмечены предоставленные документы)</t>
  </si>
  <si>
    <r>
      <t>1)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u/>
        <sz val="11"/>
        <color rgb="FF000000"/>
        <rFont val="Calibri"/>
        <family val="2"/>
        <charset val="204"/>
        <scheme val="minor"/>
      </rPr>
      <t xml:space="preserve">Нет однолинейной схемы </t>
    </r>
  </si>
  <si>
    <t>новые договора</t>
  </si>
  <si>
    <t>Воздушная линия ВЛ-10 кВ, АС-35, от ПС 35/10 кВ «НС-3» до оп. № 1-50 ВЛ-10 кВ.</t>
  </si>
  <si>
    <t xml:space="preserve">Воздушная линия ВЛ-10 кВ, АС-35, от оп. № 1-50 ВЛ-10 кВ., до РУ-10 кВ., ТП-10/0,4 кВ № НС-3-102- 937п/100 кВА. </t>
  </si>
  <si>
    <t xml:space="preserve">Воздушная линия ВЛ-10 кВ, АС-35, от оп. № 1-50 ВЛ-10 кВ., до РУ-10 кВ., ТП-10/0,4 кВ № НС-3-102- 877п/160 кВА. </t>
  </si>
  <si>
    <t xml:space="preserve">Воздушная линия ВЛ-10 кВ, АС-35, от оп. № 1-50 ВЛ-10 кВ., до РУ-10 кВ., ТП-10/0,4 кВ № НС-3-102- 878п/100 кВА. </t>
  </si>
  <si>
    <t>Воздушная линия ВЛ-0,4 кВ, АС-16, от РУ-0,4 кВ., ТП-10/0,4 кВ № НС-3-102- 937п/100 кВА., по ул. Хозяйственной.</t>
  </si>
  <si>
    <t>Воздушная линия ВЛ-0,4 кВ, АС-16, от РУ-0,4 кВ., ТП-10/0,4 кВ № НС-3-102- 937п/100 кВА., по ул. 2-й Ореховый проезд.</t>
  </si>
  <si>
    <t>Воздушная линия ВЛ-0,4 кВ, АС-16, от РУ-0,4 кВ., ТП-10/0,4 кВ № НС-3-102- 937п/100 кВА., по ул. 4-й Ореховый проезд.</t>
  </si>
  <si>
    <t>Воздушная линия ВЛ-0,4 кВ, АС-16, от РУ-0,4 кВ., ТП-10/0,4 кВ № НС-3-102- 937п/100 кВА., по ул. 3-й Ореховый проезд.</t>
  </si>
  <si>
    <t>Воздушная линия ВЛ-0,4 кВ, АС-16, от РУ-0,4 кВ., ТП-10/0,4 кВ № НС-3-102- 877п/160 кВА., по ул. проезд Центральный.</t>
  </si>
  <si>
    <t>Воздушная линия ВЛ-0,4 кВ, АС-16, от РУ-0,4 кВ., ТП-10/0,4 кВ № НС-3-102- 877п/160 кВА., по ул. 1-й Ореховый проезд.</t>
  </si>
  <si>
    <t>Воздушная линия ВЛ-0,4 кВ, АС-16, от РУ-0,4 кВ., ТП-10/0,4 кВ № НС-3-102- 877п/160 кВА., по ул. Ореховой.</t>
  </si>
  <si>
    <t>Воздушная линия ВЛ-0,4 кВ, АС-16, от РУ-0,4 кВ., ТП-10/0,4 кВ № НС-3-102- 877п/160 кВА., по ул. Берёзовой.</t>
  </si>
  <si>
    <t>Воздушная линия ВЛ-0,4 кВ, АС-16, от РУ-0,4 кВ., ТП-10/0,4 кВ № НС-3-102- 878п/100 кВА., по ул. Центральной.</t>
  </si>
  <si>
    <t>Воздушная линия ВЛ-0,4 кВ, АС-16, от РУ-0,4 кВ., ТП-10/0,4 кВ № НС-3-102- 877п/160 кВА., по ул. Сосновой.</t>
  </si>
  <si>
    <t>Воздушная линия ВЛ-0,4 кВ, АС-16, от РУ-0,4 кВ., ТП-10/0,4 кВ № НС-3-102- 877п/160 кВА., по ул. Вишнёвой.</t>
  </si>
  <si>
    <t>Воздушная линия ВЛ-0,4 кВ, АС-16, от РУ-0,4 кВ., ТП-10/0,4 кВ № НС-3-102- 878п/100 кВА., по ул. Цветочной.</t>
  </si>
  <si>
    <t>Воздушная линия ВЛ-0,4 кВ, АС-16, от РУ-0,4 кВ., ТП-10/0,4 кВ № НС-3-102- 878п/100 кВА., по ул. Клубничной.</t>
  </si>
  <si>
    <t>Воздушная линия ВЛ-0,4 кВ, АС-16, от РУ-0,4 кВ., ТП-10/0,4 кВ № НС-3-102- 878п/100 кВА., по ул. Тополевой.</t>
  </si>
  <si>
    <t>Воздушная линия ВЛ-0,4 кВ, АС-16, от РУ-0,4 кВ., ТП-10/0,4 кВ № НС-3-102- 878п/100 кВА., по ул. Лесной.</t>
  </si>
  <si>
    <t>Воздушная линия ВЛ-0,4 кВ, АС-16, от РУ-0,4 кВ., ТП-10/0,4 кВ № НС-3-102- 877п/160 кВА., по ул. Парковой.</t>
  </si>
  <si>
    <t>Трансформаторная подстанция ТП-10/0,4 кВ № НС-3-102- 937п/100 кВА., находящаяся по адресу: г. Краснодар, Прикубанский внутригородской округ, СНТ «Дубки», ул. Речная №2</t>
  </si>
  <si>
    <t>Трансформаторная подстанция ТП-10/0,4 кВ № НС-3-102- 878п/100 кВА.,  находящаяся по адресу: г. Краснодар, Прикубанский внутригородской округ, СНТ «Дубки», ул. Лесная №10</t>
  </si>
  <si>
    <t>Трансформаторная подстанция ТП-10/0,4 кВ № НС-3-102- 877п/160 кВА., находящаяся по адресу: г. Краснодар, Прикубанский внутригородской округ, СНТ «Дубки», ул. Ореховая №22</t>
  </si>
  <si>
    <t>ТП-10/0,4 кВ № НС-3-102- 937п/100 кВА</t>
  </si>
  <si>
    <t>в направлении  ТП-10/0,4 кВ №НС-3-102-937п</t>
  </si>
  <si>
    <t>ВЛ-10 кВ, АС-35, от ПС 35/10 кВ «НС-3» до оп. № 1-50 ВЛ-10 кВ.</t>
  </si>
  <si>
    <t xml:space="preserve">ВЛ-10 кВ, АС-35, от оп. № 1-50 ВЛ-10 кВ., до РУ-10 кВ., ТП-10/0,4 кВ № НС-3-102- 937п/100 кВА. </t>
  </si>
  <si>
    <t>ВЛ-0,4 кВ, АС-16, от РУ-0,4 кВ., ТП-10/0,4 кВ № НС-3-102- 937п/100 кВА., по ул. Хозяйственной.</t>
  </si>
  <si>
    <t>ВЛ-0,4 кВ, АС-16, от РУ-0,4 кВ., ТП-10/0,4 кВ № НС-3-102- 937п/100 кВА., по ул. 2-й Ореховый проезд.</t>
  </si>
  <si>
    <t>ВЛ-0,4 кВ, АС-16, от РУ-0,4 кВ., ТП-10/0,4 кВ № НС-3-102- 937п/100 кВА., по ул. 4-й Ореховый проезд.</t>
  </si>
  <si>
    <t>ВЛ-0,4 кВ, АС-16, от РУ-0,4 кВ., ТП-10/0,4 кВ № НС-3-102- 937п/100 кВА., по ул. 3-й Ореховый проезд.</t>
  </si>
  <si>
    <t>ТП-10/0,4 кВ № НС-3-102- 878п/100 кВА</t>
  </si>
  <si>
    <t xml:space="preserve">ВЛ-10 кВ, АС-35, от оп. № 1-50 ВЛ-10 кВ., до РУ-10 кВ., ТП-10/0,4 кВ № НС-3-102- 878п/100 кВА. </t>
  </si>
  <si>
    <t>ВЛ-0,4 кВ, АС-16, от РУ-0,4 кВ., ТП-10/0,4 кВ № НС-3-102- 878п/100 кВА., по ул. Центральной.</t>
  </si>
  <si>
    <t>ВЛ-0,4 кВ, АС-16, от РУ-0,4 кВ., ТП-10/0,4 кВ № НС-3-102- 878п/100 кВА., по ул. Цветочной.</t>
  </si>
  <si>
    <t>ВЛ-0,4 кВ, АС-16, от РУ-0,4 кВ., ТП-10/0,4 кВ № НС-3-102- 878п/100 кВА., по ул. Клубничной.</t>
  </si>
  <si>
    <t>ВЛ-0,4 кВ, АС-16, от РУ-0,4 кВ., ТП-10/0,4 кВ № НС-3-102- 878п/100 кВА., по ул. Тополевой.</t>
  </si>
  <si>
    <t>ВЛ-0,4 кВ, АС-16, от РУ-0,4 кВ., ТП-10/0,4 кВ № НС-3-102- 878п/100 кВА., по ул. Лесной.</t>
  </si>
  <si>
    <t>ТП-10/0,4 кВ № НС-3-102- 877п/160 кВА</t>
  </si>
  <si>
    <t xml:space="preserve">ВЛ-10 кВ, АС-35, от оп. № 1-50 ВЛ-10 кВ., до РУ-10 кВ., ТП-10/0,4 кВ № НС-3-102- 877п/160 кВА. </t>
  </si>
  <si>
    <t>ВЛ-0,4 кВ, АС-16, от РУ-0,4 кВ., ТП-10/0,4 кВ № НС-3-102- 877п/160 кВА., по ул. проезд Центральный.</t>
  </si>
  <si>
    <t>ВЛ-0,4 кВ, АС-16, от РУ-0,4 кВ., ТП-10/0,4 кВ № НС-3-102- 877п/160 кВА., по ул. 1-й Ореховый проезд.</t>
  </si>
  <si>
    <t>ВЛ-0,4 кВ, АС-16, от РУ-0,4 кВ., ТП-10/0,4 кВ № НС-3-102- 877п/160 кВА., по ул. Ореховой.</t>
  </si>
  <si>
    <t>ВЛ-0,4 кВ, АС-16, от РУ-0,4 кВ., ТП-10/0,4 кВ № НС-3-102- 877п/160 кВА., по ул. Берёзовой.</t>
  </si>
  <si>
    <t>ВЛ-0,4 кВ, АС-16, от РУ-0,4 кВ., ТП-10/0,4 кВ № НС-3-102- 877п/160 кВА., по ул. Сосновой.</t>
  </si>
  <si>
    <t>ВЛ-0,4 кВ, АС-16, от РУ-0,4 кВ., ТП-10/0,4 кВ № НС-3-102- 877п/160 кВА., по ул. Вишнёвой.</t>
  </si>
  <si>
    <t>ВЛ-0,4 кВ, АС-16, от РУ-0,4 кВ., ТП-10/0,4 кВ № НС-3-102- 877п/160 кВА., по ул. Парковой.</t>
  </si>
  <si>
    <t>приказ</t>
  </si>
  <si>
    <t>ИК</t>
  </si>
  <si>
    <t>линия от ПС до опоры, следующая линия недостающие 60м  от опоры до ТП !</t>
  </si>
  <si>
    <t>БП-000433</t>
  </si>
  <si>
    <t>БП-000434</t>
  </si>
  <si>
    <t>БП-000435</t>
  </si>
  <si>
    <t>БП-000436</t>
  </si>
  <si>
    <t>БП-000437</t>
  </si>
  <si>
    <t>БП-000438</t>
  </si>
  <si>
    <t>БП-000439</t>
  </si>
  <si>
    <t>БП-000440</t>
  </si>
  <si>
    <t>БП-000441</t>
  </si>
  <si>
    <t>БП-000442</t>
  </si>
  <si>
    <t>БП-000443</t>
  </si>
  <si>
    <t>БП-000444</t>
  </si>
  <si>
    <t>БП-000445</t>
  </si>
  <si>
    <t>БП-000446</t>
  </si>
  <si>
    <t>БП-000447</t>
  </si>
  <si>
    <t>БП-000448</t>
  </si>
  <si>
    <t>БП-000449</t>
  </si>
  <si>
    <t>БП-000450</t>
  </si>
  <si>
    <t>БП-000451</t>
  </si>
  <si>
    <t>БП-000452</t>
  </si>
  <si>
    <t>БП-000453</t>
  </si>
  <si>
    <t>БП-000454</t>
  </si>
  <si>
    <t>БП-000455</t>
  </si>
  <si>
    <t>БП-000456</t>
  </si>
  <si>
    <t>БП-000337</t>
  </si>
  <si>
    <t>БП-000338</t>
  </si>
  <si>
    <t>КТП-400/10/0,4 кВ № 1465п</t>
  </si>
  <si>
    <t>КТП-400/10/0,4 кВ №ТП-Н540-1</t>
  </si>
  <si>
    <t>БП-000340</t>
  </si>
  <si>
    <t>БП-000341</t>
  </si>
  <si>
    <t>БП-000345</t>
  </si>
  <si>
    <t>КТП-400/10/0,4 кВ (ТП-Н540-2)</t>
  </si>
  <si>
    <t>000000057</t>
  </si>
  <si>
    <t>2КЛ-10 кВ от 2БКТП-10/0,4 кВ №Сармат-1 до 2БКТП-10/0,4 кВ №3024п, АСБл-10 (3*240мм) L=142м. ЖК "Сармат"</t>
  </si>
  <si>
    <t>БП-000352</t>
  </si>
  <si>
    <t>БП-000353</t>
  </si>
  <si>
    <t>БП-000354</t>
  </si>
  <si>
    <t>БП-000355</t>
  </si>
  <si>
    <t>БП-000356</t>
  </si>
  <si>
    <t>БП-000357</t>
  </si>
  <si>
    <t>БП-000385</t>
  </si>
  <si>
    <t>БП-000386</t>
  </si>
  <si>
    <t>БП-000387</t>
  </si>
  <si>
    <t>БП-000388</t>
  </si>
  <si>
    <t>БП-000389</t>
  </si>
  <si>
    <t>БП-000390</t>
  </si>
  <si>
    <t>БП-000392</t>
  </si>
  <si>
    <t>БП-000393</t>
  </si>
  <si>
    <t>Линия в ОС к ТП-2787п;</t>
  </si>
  <si>
    <t>БП-000394</t>
  </si>
  <si>
    <t>БП-000391</t>
  </si>
  <si>
    <t>БП-000395</t>
  </si>
  <si>
    <t>БП-000396</t>
  </si>
  <si>
    <t>БП-000397</t>
  </si>
  <si>
    <t>БП-000398</t>
  </si>
  <si>
    <t>2КЛ-6кВ от муфты в месте рассечки КЛ-6 кВ НС-11-7-ТП-1091п до КТП-6/0,4 кВ №3475п</t>
  </si>
  <si>
    <t>БП-000333</t>
  </si>
  <si>
    <t>БП-000335</t>
  </si>
  <si>
    <t>БП-000336</t>
  </si>
  <si>
    <t>БП-000340/БП-000342</t>
  </si>
  <si>
    <t>148/150</t>
  </si>
  <si>
    <t>БП-000344</t>
  </si>
  <si>
    <t>БП-000343</t>
  </si>
  <si>
    <t>КЛ-6 кВ от ТП-1076п до ТП-3375п, АСБл-10, сечение 3*240 мм2</t>
  </si>
  <si>
    <t>БП-000346</t>
  </si>
  <si>
    <t>БП-000347</t>
  </si>
  <si>
    <t>БП-000348</t>
  </si>
  <si>
    <t>БП-000349</t>
  </si>
  <si>
    <t>БП-000334</t>
  </si>
  <si>
    <t>БП-000408</t>
  </si>
  <si>
    <t>БП-000409</t>
  </si>
  <si>
    <t>БП-000410</t>
  </si>
  <si>
    <t>БП-000411</t>
  </si>
  <si>
    <t>БП-000412</t>
  </si>
  <si>
    <t>БП-000419</t>
  </si>
  <si>
    <t>БП-000420</t>
  </si>
  <si>
    <t>БП-000421</t>
  </si>
  <si>
    <t>БП-000431</t>
  </si>
  <si>
    <t>БП-000413</t>
  </si>
  <si>
    <t>БП-000414</t>
  </si>
  <si>
    <t>БП-000422</t>
  </si>
  <si>
    <t>БП-000423</t>
  </si>
  <si>
    <t>БП-000424</t>
  </si>
  <si>
    <t>БП-000425</t>
  </si>
  <si>
    <t>БП-000432</t>
  </si>
  <si>
    <t>БП-000426</t>
  </si>
  <si>
    <t>БП-000427</t>
  </si>
  <si>
    <t>БП-000428</t>
  </si>
  <si>
    <t>БП-000429</t>
  </si>
  <si>
    <t>БП-000430</t>
  </si>
  <si>
    <t>БП-000404</t>
  </si>
  <si>
    <t>БП-000405</t>
  </si>
  <si>
    <t>БП-000406</t>
  </si>
  <si>
    <t>БП-000407</t>
  </si>
  <si>
    <t>БП-000415</t>
  </si>
  <si>
    <t>БП-000416</t>
  </si>
  <si>
    <t>БП-000417</t>
  </si>
  <si>
    <t>БП-000418</t>
  </si>
  <si>
    <t>Данная линия отражена в ОС ТП-1908;</t>
  </si>
  <si>
    <t>2БКТП-1000/10/0,4 кВ №2014п</t>
  </si>
  <si>
    <t>2БКТП-1000/10/0,4 кВ №2015п</t>
  </si>
  <si>
    <t>КЛ-0,4 кВ от 2БКТП-1000/10/0,4 кВ №2014п и 2БКТП-1000/10/0,4 кВ №2015п к ВРУ жилыхдомов в ЖК "Европейский", L=9420м.</t>
  </si>
  <si>
    <t>КЛ-10 кВ от 2БКТП-1225п до 2БКТП-1000/10/0,4 кВ №2014п, L=482м.</t>
  </si>
  <si>
    <t>КЛ-10 кВ от 2БКТП-1000/10/0,4 кВ №2014п до 2БКТП-1000/10/0,4 кВ №2015п, L=350м.</t>
  </si>
  <si>
    <t>2КЛ-0,4 АВБбШв 4х120 L=375х2м (ТП-3106)</t>
  </si>
  <si>
    <r>
      <t>данная линия отражена на ОС ТП-2014;</t>
    </r>
    <r>
      <rPr>
        <sz val="11"/>
        <color rgb="FFFF0000"/>
        <rFont val="Calibri"/>
        <family val="2"/>
        <charset val="204"/>
        <scheme val="minor"/>
      </rPr>
      <t xml:space="preserve"> Риски: В ДКП отмечено что данная линия в 482м это недвижимое имущество;</t>
    </r>
  </si>
  <si>
    <t>4060м без учета футляров из ДКП!</t>
  </si>
  <si>
    <t>2КЛ-10 кВ от 2КТП №2962п до 2КТП №3520п, выполненая кабелем АСБл-10 (3*240мм), L=30м</t>
  </si>
  <si>
    <r>
      <rPr>
        <b/>
        <sz val="11"/>
        <rFont val="Calibri"/>
        <family val="2"/>
        <charset val="204"/>
        <scheme val="minor"/>
      </rPr>
      <t>Инвентаризация, строка 39, уточнение тех.характеристик;</t>
    </r>
    <r>
      <rPr>
        <sz val="11"/>
        <rFont val="Calibri"/>
        <family val="2"/>
        <charset val="204"/>
        <scheme val="minor"/>
      </rPr>
      <t xml:space="preserve"> 
ранее линия оформлена на длину 1850м по ДКП №22, по результатам инвентаризации уточнена 3440м;</t>
    </r>
  </si>
  <si>
    <r>
      <rPr>
        <b/>
        <sz val="11"/>
        <rFont val="Calibri"/>
        <family val="2"/>
        <charset val="204"/>
        <scheme val="minor"/>
      </rPr>
      <t>Инвентаризация, строка 37 уточнение тех.характеристик;</t>
    </r>
    <r>
      <rPr>
        <sz val="11"/>
        <rFont val="Calibri"/>
        <family val="2"/>
        <charset val="204"/>
        <scheme val="minor"/>
      </rPr>
      <t xml:space="preserve">
в приказе №30 длина указана 1960м. Пояснения от главного бухгалтера: в данном случае нового приказа не будет, так как она введена раньше с длиной 1960 метров по ДКП №22. (длина уточнена в результате инвентаризации)</t>
    </r>
  </si>
  <si>
    <r>
      <rPr>
        <b/>
        <sz val="11"/>
        <rFont val="Calibri"/>
        <family val="2"/>
        <charset val="204"/>
        <scheme val="minor"/>
      </rPr>
      <t>Инвентаризация, строка 14, уточнение тех.параметров</t>
    </r>
    <r>
      <rPr>
        <sz val="11"/>
        <rFont val="Calibri"/>
        <family val="2"/>
        <charset val="204"/>
        <scheme val="minor"/>
      </rPr>
      <t>; В ДКП 1468м, в ЕГРН 1460м и в ИК 1468м (оставляем наименьшее)</t>
    </r>
  </si>
  <si>
    <t>удалить! (линия в 900м 10кВ, по итогам уточнения тех.характеристик после инвентаризации перешла в линию 2980м см.ТП-2103, письмо 29,07.24 12:54)</t>
  </si>
  <si>
    <t>Инвентаризация, строка 35, уточнение тех.характиристик; 
(линия в 900м 10кВ, по итогам уточнения тех.характеристик после инвентаризации перешла в линию 2980м см.ТП-2103, письмо 29,07.24 12:54)</t>
  </si>
  <si>
    <t xml:space="preserve">ранее Договор аренды имущества № 12/10-22 от 17.10.2022 ( 31.05.2024 выкупили);
</t>
  </si>
  <si>
    <t>Риски: где Ростехнодзор? Ответ 29.07.24 нет акта Ростехнадзора;</t>
  </si>
  <si>
    <t>000000046</t>
  </si>
  <si>
    <t>000000048</t>
  </si>
  <si>
    <t>000000047</t>
  </si>
  <si>
    <t>000000049</t>
  </si>
  <si>
    <t>000000050</t>
  </si>
  <si>
    <t>00000051</t>
  </si>
  <si>
    <r>
      <rPr>
        <sz val="11"/>
        <rFont val="Calibri"/>
        <family val="2"/>
        <charset val="204"/>
        <scheme val="minor"/>
      </rPr>
      <t>38.1</t>
    </r>
    <r>
      <rPr>
        <sz val="11"/>
        <color rgb="FFFF0000"/>
        <rFont val="Calibri"/>
        <family val="2"/>
        <charset val="204"/>
        <scheme val="minor"/>
      </rPr>
      <t xml:space="preserve"> линии без тп, не в критериях</t>
    </r>
  </si>
  <si>
    <t>96.1 линии без тп, не в критериях</t>
  </si>
  <si>
    <t>96.2 линии без тп, не в критериях</t>
  </si>
  <si>
    <t>96.3 линии без тп, не в критериях</t>
  </si>
  <si>
    <t>96.4 линии без тп, не в критериях</t>
  </si>
  <si>
    <t>96.5 линии без тп, не в критериях</t>
  </si>
  <si>
    <t>96.6 линии без тп, не в критериях</t>
  </si>
  <si>
    <t>96.7 линии без тп, не в критериях</t>
  </si>
  <si>
    <t>96.8 линии без тп, не в критериях</t>
  </si>
  <si>
    <t>96.9 линии без тп, не в критериях</t>
  </si>
  <si>
    <t>96.10 линии без тп, не в критериях</t>
  </si>
  <si>
    <t>96.11 линии без тп, не в критериях</t>
  </si>
  <si>
    <t>96.12 линии без тп, не в критериях</t>
  </si>
  <si>
    <t>96.13 линии без тп, не в критериях</t>
  </si>
  <si>
    <t>102.1 линии без тп, не в критериях</t>
  </si>
  <si>
    <t>102.2 линии без тп, не в критериях</t>
  </si>
  <si>
    <t>102.3 линии без тп, не в критериях</t>
  </si>
  <si>
    <t>102.4 линии без тп, не в критериях</t>
  </si>
  <si>
    <t>102.5 линии без тп, не в критериях</t>
  </si>
  <si>
    <t>102.6 линии без тп, не в критериях</t>
  </si>
  <si>
    <t>БП-000350</t>
  </si>
  <si>
    <t>2КТП-1600/10/0,4 кВ № ГК15-2п</t>
  </si>
  <si>
    <t xml:space="preserve"> КЛ-10 кВ от РП-5-2 до 2КТП-400/10/0,4 кВ             № 5-103п , кабель АСБл-10, сечение 3х185 мм2</t>
  </si>
  <si>
    <t xml:space="preserve"> КЛ-10 кВ от 2КТП-630/10/0,4 кВ № 1-205п до ТП-1-120, кабель АСБл-10, сечение 3х150 мм2</t>
  </si>
  <si>
    <t xml:space="preserve"> КЛ-10 кВ от ТП-5-118 до 2КТП-1000/10/0,4 кВ   № 5-122п , кабель АСБл-10, сечение 3х150 мм2</t>
  </si>
  <si>
    <t xml:space="preserve"> КЛ-0,4 кВ от 2КТП-1600/10/0,4 кВ № ГК15-2п до ВРУ2-0,4 кВ  литера С-1, кабель АВБбШв, сечение 4х150 мм2  </t>
  </si>
  <si>
    <t xml:space="preserve"> КЛ-0,4 кВ от 2КТП-1600/10/0,4 кВ № ГК15-2п до ВРУ-0,4 кВ  литера С-3, кабель АВБбШв, сечение 4х185 мм2</t>
  </si>
  <si>
    <t xml:space="preserve"> КЛ-0,4 кВ от 2КТП-1600/10/0,4 кВ № ГК15-2п до ВРУ3-0,4 кВ  литера С-2, кабель АВБбШв, сечение 4х185 мм2</t>
  </si>
  <si>
    <t xml:space="preserve"> КЛ-0,4 кВ от 2КТП-1600/10/0,4 кВ № ГК15-2п до ВРУ4-0,4 кВ  литера В-1, кабель АВБбШв, сечение 4х185 мм2</t>
  </si>
  <si>
    <t xml:space="preserve"> КЛ-0,4 кВ от 2КТП-1600/10/0,4 кВ № ГК15-2п до ВРУ-0,4 кВ  литера В-2, кабель АВБбШв, сечение 4х185 мм2</t>
  </si>
  <si>
    <t xml:space="preserve"> КЛ-0,4 кВ от 2КТП-1600/10/0,4 кВ № ГК15-2п до ВРУ1-0,4 кВ  литера А-1, кабель АВБбШв, сечение 4х185 мм2</t>
  </si>
  <si>
    <t xml:space="preserve"> КЛ-0,4 кВ от 2КТП-1600/10/0,4 кВ № ГК15-2п до ВРУ1-0,4 кВ  литера А-2, кабель АВБбШв, сечение 4х185 мм2</t>
  </si>
  <si>
    <t xml:space="preserve"> КЛ-0,4 кВ от 2КТП-1600/10/0,4 кВ № ГК15-2п до ВРУ-0,4 кВ  литера А-3, кабель АВБбШв, сечение 4х150 мм2</t>
  </si>
  <si>
    <t xml:space="preserve"> КЛ-0,4 кВ от 2КТП-400/10/0,4 кВ № 5-103п до ВРУ-0,4 кВ , кабель АПВГ, сечение 4х50 мм2</t>
  </si>
  <si>
    <t xml:space="preserve"> КЛ-0,4 кВ от 2КТП-1000/10/0,4 кВ № 5-122п до ВРУ-0,4 кВ, кабель АВБбШв, сечение 4х50 мм2</t>
  </si>
  <si>
    <t xml:space="preserve"> КЛ-0,4 кВ от 2КТП-1000/10/0,4 кВ № 5-122п до ВРУ-0,4 кВ, кабель АВБбШв, сечение 4х70 мм2</t>
  </si>
  <si>
    <t xml:space="preserve"> КЛ-0,4 кВ от 2КТП-1000/10/0,4 кВ № 5-122п до ВРУ-0,4 кВ, кабель АВБбШв, сечение 4х150 мм2</t>
  </si>
  <si>
    <t xml:space="preserve"> КЛ-0,4 кВ от 2КТП-1000/10/0,4 кВ № 5-122п до ВРУ-0,4 кВ, кабель АВБбШв, сечение 4х35 мм2</t>
  </si>
  <si>
    <t xml:space="preserve"> КЛ-0,4 кВ от 2КТП-1000/10/0,4 кВ № 5-122п до ВРУ-0,4 кВ, кабель АВБбШв, сечение 4х185 мм2</t>
  </si>
  <si>
    <t xml:space="preserve"> КЛ-0,4 кВ от 2КТП-630/10/0,4 кВ № 1-205п до ВРУ-0,4 кВ, кабель АВБбШв, сечение 4х150 мм2</t>
  </si>
  <si>
    <t xml:space="preserve"> КЛ-0,4 кВ от 2КТП-630/10/0,4 кВ № 1-205п до ВРУ-0,4 кВ, кабель АВБбШв, сечение 4х95 мм2</t>
  </si>
  <si>
    <t xml:space="preserve"> КЛ-0,4 кВ от 2КТП-630/10/0,4 кВ № 1-205п до ВРУ-0,4 кВ аптека, кабель АВБбШв, сечение 4х50 мм2</t>
  </si>
  <si>
    <t>КВЛ-10 кВ от КТП-630/10/0,4 кВ  № А-3-1099п до опоры № 1-6, кабель СИП3, сечение 1х70 мм2</t>
  </si>
  <si>
    <t>2КТП-400/10/0,4 кВ № 5-103п</t>
  </si>
  <si>
    <t>КТП-1000/10/0,4 кВ № 5-122п</t>
  </si>
  <si>
    <t>2КТП-630/10/0,4 кВ № 1-205п</t>
  </si>
  <si>
    <t>КТП-630/10/0,4 кВ № А-3-1099п</t>
  </si>
  <si>
    <t>г. Новороссийск</t>
  </si>
  <si>
    <t>КВЛ-10 кВ от КТП-630/10/0,4 кВ  № А-3-1099п  до опоры № 2-65, кабель АПвПуг-10-1, сечение 3х300 мм2</t>
  </si>
  <si>
    <t xml:space="preserve"> КЛ-0,4 кВ от КТП-630/10/0,4 кВ № А-3-1099п до ВРУ 0,4 кВ потребителей, кабель СИП, сечение 1х50 мм2</t>
  </si>
  <si>
    <t>КЛ-6 кВ от 1 секции шин ТП-2898п до  1 секции шин 2БКТП-1000/6/0,4 кВ № 3388п,кабель АПВпу2г сечение 3х(1х240мм2)</t>
  </si>
  <si>
    <t>КЛ-6 кВ от 2 секции шин ТП-2898п до  2 секции шин 2БКТП-1000/6/0,4 кВ № 3388п,кабель АПВпу2г сечение 3х(1х240мм2)</t>
  </si>
  <si>
    <t xml:space="preserve">КЛ-0,4 кВ от 1-й секции шин 2КТП № 3388п до ВРУ № 1 МКД № 40 по ул. Метальникова, кабель АВБбШв, сечение 4х150 мм2  </t>
  </si>
  <si>
    <t xml:space="preserve">КЛ-0,4 кВ от  2-й секции шин 2КТП № 3388п до ВРУ № 1 МКД № 40 по ул. Метальникова, кабель АВБбШв, сечение 4х150 мм2  </t>
  </si>
  <si>
    <t xml:space="preserve">КЛ-0,4 кВ от  1-й секции шин 2КТП № 3388п до ВРУ № 2 МКД № 40 по ул. Метальникова, кабель АВБбШв, сечение 4х150 мм2  </t>
  </si>
  <si>
    <t xml:space="preserve">КЛ-0,4 кВ от  2-й секции шин 2КТП № 3388п до ВРУ № 2 МКД № 40 по ул. Метальникова, кабель АВБбШв, сечение 4х150 мм2  </t>
  </si>
  <si>
    <t xml:space="preserve">КЛ-0,4 кВ от  1-й секции шин 2КТП № 3388п до ВРУ № 3 МКД № 40 по ул. Метальникова, кабель АВБбШв, сечение 4х150 мм2  </t>
  </si>
  <si>
    <t xml:space="preserve">КЛ-0,4 кВ от  2-й секции шин 2КТП № 3388п до ВРУ № 3 МКД № 40 по ул. Метальникова, кабель АВБбШв, сечение 4х150 мм2  </t>
  </si>
  <si>
    <t xml:space="preserve">КЛ-0,4 кВ от 1-й секции шин 2КТП № 3388п до ВРУ № 4  МКД № 40 по ул. Метальникова, кабель АВБбШв, сечение 4х150 мм2  </t>
  </si>
  <si>
    <t xml:space="preserve">КЛ-0,4 кВ от 2-й секции шин 2КТП № 3388п до ВРУ № 4  МКД № 40 по ул. Метальникова, кабель АВБбШв, сечение 4х150 мм2  </t>
  </si>
  <si>
    <t>КЛ-6 кВ от 1 секции шин 2БКТП № 3421п до 1 секции шин 2БКТП № 3388п,кабель АПВпу2г сечение 3х(1х240мм2)</t>
  </si>
  <si>
    <t xml:space="preserve">КЛ-0,4 кВ от 1-й секции шин 2КТП № 3421п до ВРУ № 1 МКД № 38 по ул. Метальникова, кабель АВБбШв, сечение 4х150 мм2  </t>
  </si>
  <si>
    <t>КЛ-0,4 кВ от 2-й секции шин 2КТП № 3421п до ВРУ № 1 МКД № 38 по ул. Метальникова, кабель АВБбШв, сечение 4х150 мм2</t>
  </si>
  <si>
    <t>КЛ-0,4 кВ от 1-й секции шин 2КТП № 3421п до ВРУ № 2 МКД № 38 по ул. Метальникова, кабель АВБбШв, сечение 4х150 мм2</t>
  </si>
  <si>
    <t>КЛ-0,4 кВ от 2-й секции шин 2КТП № 3421п до ВРУ № 2 МКД № 38 по ул. Метальникова, кабель АВБбШв, сечение 4х150 мм2</t>
  </si>
  <si>
    <t>КЛ-0,4 кВ от 1-й секции шин 2КТП № 3421п до ВРУ № 3 МКД № 38 по ул. Метальникова, кабель АВБбШв, сечение 4х150 мм2</t>
  </si>
  <si>
    <t>КЛ-0,4 кВ от 2-й секции шин 2КТП № 3421п до ВРУ № 3 МКД № 38 по ул. Метальникова, кабель АВБбШв, сечение 4х150 мм2</t>
  </si>
  <si>
    <t>КЛ-0,4 кВ от 1-й секции шин 2КТП № 3421п до ВРУ № 4 МКД № 38 по ул. Метальникова, кабель АВБбШв, сечение 4х150 мм2</t>
  </si>
  <si>
    <t>КЛ-0,4 кВ от 2-й секции шин 2КТП № 3421п до ВРУ № 4 МКД № 38 по ул. Метальникова, кабель АВБбШв, сечение 4х150 мм2</t>
  </si>
  <si>
    <t>КЛ-6 кВ от 1 секции шин 2БКТП № 3421п до 1 секции шин 2БКТП № 3422п,кабель АПВпу2г сечение 3х(1х240мм2)</t>
  </si>
  <si>
    <t>КЛ-6 кВ от 2 секции шин 2БКТП № 3421п до 2 секции шин 2БКТП № 3422п,кабель АПВпу2г сечение 3х(1х240мм2)</t>
  </si>
  <si>
    <t>2БКТП-1600/6/0,4 кВ № 3421п</t>
  </si>
  <si>
    <t>КЛ-6 кВ от 2 секции шин 2БКТП № 3421п до 2 секции шин 2БКТП № 3388п,кабель АПВпу2г сечение 3х(1х240мм2)</t>
  </si>
  <si>
    <t>2БКТП-2000/6/0,4 кВ № 3422п</t>
  </si>
  <si>
    <t>2БКТП-1000/6/0,4 кВ № 3388п</t>
  </si>
  <si>
    <t>Риски: в акте приема обор-я ошибочно 2*1000, в  ДКП и ИК 2*1250.</t>
  </si>
  <si>
    <t>РИСК: В ДКП п.8 указано что у продавца был ЕГРН (07.06.19 №23:43:0124041:3750-23/001/2019-3), как оно стало движимым?</t>
  </si>
  <si>
    <t>КЛ-10 кВ М1 от РУВН КТП № НС-8-4-51п/630 кВА, до РУВН КТП № НС-8-4-52п/630 кВА, ААБл-10, 3х25 кв.мм.</t>
  </si>
  <si>
    <t>линия отнесена в 10 кВ исключительно согласно инфы в ЗКИ!</t>
  </si>
  <si>
    <t>линия отражена в ОС КТП-ЕС-9</t>
  </si>
  <si>
    <t>БП-000457</t>
  </si>
  <si>
    <t>БП-000458</t>
  </si>
  <si>
    <t>БП-000459</t>
  </si>
  <si>
    <t>БП-000460</t>
  </si>
  <si>
    <t>БП-000461</t>
  </si>
  <si>
    <t>БП-000462</t>
  </si>
  <si>
    <t>БП-000463</t>
  </si>
  <si>
    <t>БП-000464</t>
  </si>
  <si>
    <t>БП-000465</t>
  </si>
  <si>
    <t>БП-000466</t>
  </si>
  <si>
    <t>БП-000467</t>
  </si>
  <si>
    <t>БП-000468</t>
  </si>
  <si>
    <t>БП-000469</t>
  </si>
  <si>
    <t>БП-000470</t>
  </si>
  <si>
    <t>БП-000471</t>
  </si>
  <si>
    <t>БП-000472</t>
  </si>
  <si>
    <t>БП-000473</t>
  </si>
  <si>
    <t>БП-000474</t>
  </si>
  <si>
    <t>БП-000475</t>
  </si>
  <si>
    <t>БП-000476</t>
  </si>
  <si>
    <t>БП-000477</t>
  </si>
  <si>
    <t>БП-000478</t>
  </si>
  <si>
    <t>БП-000479</t>
  </si>
  <si>
    <t>БП-000480</t>
  </si>
  <si>
    <t>БП-000481</t>
  </si>
  <si>
    <t>БП-000482</t>
  </si>
  <si>
    <t>БП-000483</t>
  </si>
  <si>
    <t>БП-000484</t>
  </si>
  <si>
    <t>БП-000485</t>
  </si>
  <si>
    <t>БП-000486</t>
  </si>
  <si>
    <t>БП-000487</t>
  </si>
  <si>
    <t>БП-000488</t>
  </si>
  <si>
    <t>БП-000489</t>
  </si>
  <si>
    <t>БП-000490</t>
  </si>
  <si>
    <t>БП-000491</t>
  </si>
  <si>
    <t>БП-000492</t>
  </si>
  <si>
    <t>БП-000493</t>
  </si>
  <si>
    <t>БП-000494</t>
  </si>
  <si>
    <t>БП-000495</t>
  </si>
  <si>
    <t>БП-000496</t>
  </si>
  <si>
    <t>БП-000497</t>
  </si>
  <si>
    <t>БП-000498</t>
  </si>
  <si>
    <t>БП-000499</t>
  </si>
  <si>
    <t>БП-000500</t>
  </si>
  <si>
    <t>БП-000501</t>
  </si>
  <si>
    <t>БП-000502</t>
  </si>
  <si>
    <t>БП-000503</t>
  </si>
  <si>
    <t>БП-000504</t>
  </si>
  <si>
    <t>БП-000505</t>
  </si>
  <si>
    <t>БП-000506</t>
  </si>
  <si>
    <t>БП-000507</t>
  </si>
  <si>
    <t>БП-000508</t>
  </si>
  <si>
    <t>БП-000509</t>
  </si>
  <si>
    <t>БП-000510</t>
  </si>
  <si>
    <t>БП-000339</t>
  </si>
  <si>
    <r>
      <t xml:space="preserve">задвоение с линией 10кВ в п.12 (ТП-2730), удалили 760м в п.12 (письмо 19.06.2024); </t>
    </r>
    <r>
      <rPr>
        <sz val="11"/>
        <color rgb="FFFF0000"/>
        <rFont val="Calibri"/>
        <family val="2"/>
        <charset val="204"/>
        <scheme val="minor"/>
      </rPr>
      <t>Почему удалили в ОС линию 660м от ТП-3107п, она должна быть в обеих ТП?;</t>
    </r>
    <r>
      <rPr>
        <sz val="11"/>
        <rFont val="Calibri"/>
        <family val="2"/>
        <charset val="204"/>
        <scheme val="minor"/>
      </rPr>
      <t xml:space="preserve"> Ответ: ТСО решили отражать линии в одной из ТП;</t>
    </r>
  </si>
  <si>
    <t>где Ростехнадзор? Ответ 29.07.24 нет акта Ростехнадзора;</t>
  </si>
  <si>
    <t>Почему в ЕГРН мощность 2*1000, а в дкп, ИК и ОС =2*400 ??? Ответ: ЕГРН не поправим, оставляем мощность наименьшую 2*400=800</t>
  </si>
  <si>
    <t>На ОС и ЗКИ мощность 800кВа, что значит 160 в наименовании ТП?</t>
  </si>
  <si>
    <t>КЛ выявлена при инвентаризации, нет ДКП;</t>
  </si>
  <si>
    <t>Риски: нет акта Ростехнодзора?</t>
  </si>
  <si>
    <r>
      <t>6)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u/>
        <sz val="11"/>
        <color theme="1"/>
        <rFont val="Calibri"/>
        <family val="2"/>
        <charset val="204"/>
        <scheme val="minor"/>
      </rPr>
      <t>Отсутствует подтверждение (регистрация) права собственности (ЕГРН) или ЗКИ.</t>
    </r>
  </si>
  <si>
    <t>РИСКИ</t>
  </si>
  <si>
    <t>ВОПРОСЫ к ТСО/РИСКИ</t>
  </si>
  <si>
    <t>Длина линий электропередач</t>
  </si>
  <si>
    <r>
      <t>Трансформаторная мощность,</t>
    </r>
    <r>
      <rPr>
        <b/>
        <sz val="11"/>
        <color theme="1"/>
        <rFont val="Calibri"/>
        <family val="2"/>
        <charset val="204"/>
        <scheme val="minor"/>
      </rPr>
      <t xml:space="preserve"> кВА</t>
    </r>
  </si>
  <si>
    <t>ушел риск</t>
  </si>
  <si>
    <t>В докум СМР и ЗКИ разные названия; 
Совпадает номер з/у к/н №23:43:0106012:610 и сумма ИК и КС3;
ООО ЭнергоГарант Договор №03-2020 от 27.03.2020 (доп.работы на КЛ-10кВ от ТП-3380п) увеличение стоимости КЛ-10 кВ до суммы в ИК; КС-3+смета=ИК</t>
  </si>
  <si>
    <t>Стоимость согласно ОС-6 равна (КС-3  (сч.№26 стройка) + сч.25 (ПИРы);</t>
  </si>
  <si>
    <t xml:space="preserve">ИК, Приказ№4 и разрешение Ростехнадзора наименование отличается.
Стоимость согласно ОС-6 равна (КС-3  (сч.№26 стройка) + сч.25 (ПИРы);
</t>
  </si>
  <si>
    <t>ИК, Приказ№4 и разрешение Ростехнадзора наименование отличается.
В ОС линии 0,4 кВ отмечены 2550м, а в таблице они на сумму 2538м;
Стоимость согласно ОС-6 равна (КС-3  (сч.№26 стройка) + сч.25 (ПИРы);</t>
  </si>
  <si>
    <r>
      <t xml:space="preserve">ИК, Приказ№4 и разрешение Ростехнадзора наименование отличается.
</t>
    </r>
    <r>
      <rPr>
        <sz val="11"/>
        <color theme="1"/>
        <rFont val="Calibri"/>
        <family val="2"/>
        <charset val="204"/>
        <scheme val="minor"/>
      </rPr>
      <t>В ОС линия 360м отражена к ТП-Сормат1;
Стоимость согласно ОС-6 равна (КС-3  (сч.№26 стройка) + сч.25 (ПИРы);</t>
    </r>
  </si>
  <si>
    <t>БП-000511</t>
  </si>
  <si>
    <t>БП-000512</t>
  </si>
  <si>
    <t>БП-000513</t>
  </si>
  <si>
    <t>БП-000514</t>
  </si>
  <si>
    <t>БП-000515</t>
  </si>
  <si>
    <t>ООО «Кантри-Строй»</t>
  </si>
  <si>
    <t>Кабельная линия КЛ-0,4 кВ от 2КТП № 2701 до ВРУ № 1     МКД № 14 по ул. Веронская  в г. Краснодаре,</t>
  </si>
  <si>
    <t>Кабель АВБбШв   сечение 4х95 мм2</t>
  </si>
  <si>
    <t>Кабельная линия КЛ-0,4 кВ от 2КТП № 2701 до ВРУ № 6.1            МКД № 4 по ул. Веронская  в г. Краснодаре,</t>
  </si>
  <si>
    <t>Кабельная линия КЛ-0,4 кВ от 2КТП № 2701 до ВРУ № 1.1            МКД № 4 по ул. Веронская  в г. Краснодаре,</t>
  </si>
  <si>
    <t>Кабель АВБбШв   сечение 4х70 мм2</t>
  </si>
  <si>
    <t>Кабельная линия КЛ-0,4 кВ от 2КТП № 2701 до ВРУ № 2.1            МКД № 6 по ул. Веронская  в г. Краснодаре,</t>
  </si>
  <si>
    <t>Кабельная линия КЛ-0,4 кВ от 2КТП № 2701 до ВРУ № 3.1            МКД № 8 по ул. Веронская  в г. Краснодаре,</t>
  </si>
  <si>
    <t>Кабельная линия КЛ-0,4 кВ от 2КТП № 2701 до ВРУ № 2.1            МКД № 8 по ул. Веронская  в г. Краснодаре,</t>
  </si>
  <si>
    <t>Кабель АВБбШв   сечение 4х70мм2</t>
  </si>
  <si>
    <t>Кабельная линия КЛ-0,4 кВ от 2КТП № 2701 до ВРУ № 4.1            МКД № 10 по ул. Веронская  в г. Краснодаре,</t>
  </si>
  <si>
    <t>Кабельная линия КЛ-0,4 кВ от 2КТП № 2701 до ВРУ № 5.1            МКД № 12 по ул. Веронская  в г. Краснодаре,</t>
  </si>
  <si>
    <t>Кабельная линия КЛ-0,4 кВ от 2КТП № 2701 до ВРУ № 2     МКД № 14 по ул. Веронская  в г. Краснодаре,</t>
  </si>
  <si>
    <t>Кабельная линия КЛ-0,4 кВ от 2КТП № 2701 до ВРУ № 3     МКД № 14 по ул. Веронская  в г. Краснодаре,</t>
  </si>
  <si>
    <t>Кабельная линия КЛ-0,4 кВ от 2КТП № 2701 до ВРУ № 7.1            МКД № 16 по ул. Веронская  в г. Краснодаре,</t>
  </si>
  <si>
    <t>Кабельная линия КЛ-0,4 кВ от 2КТП № 2701 до ВРУ № 8.1            МКД № 18 по ул. Веронская  в г. Краснодаре,</t>
  </si>
  <si>
    <t>Кабельная линия КЛ-0,4 кВ от 2КТП № 2701 до ВРУ № 9.1            МКД № 20 по ул. Веронская  в г. Краснодаре,</t>
  </si>
  <si>
    <t>Кабельная</t>
  </si>
  <si>
    <t>линия</t>
  </si>
  <si>
    <t>КЛ-0,4</t>
  </si>
  <si>
    <t>кВ</t>
  </si>
  <si>
    <t>от</t>
  </si>
  <si>
    <t>2КТП</t>
  </si>
  <si>
    <t>до</t>
  </si>
  <si>
    <t>ВРУ</t>
  </si>
  <si>
    <t>МКД</t>
  </si>
  <si>
    <t>по ул. Веронская  в г. Краснодаре,Кабель АВБбШв   сечение</t>
  </si>
  <si>
    <t>4х95 мм2</t>
  </si>
  <si>
    <t>МКД № 4 по ул. Веронская  в г. Краснодаре,Кабель АВБбШв</t>
  </si>
  <si>
    <t>сечение 4х95 мм2</t>
  </si>
  <si>
    <t>сечение 4х70 мм2</t>
  </si>
  <si>
    <t>МКД № 6 по ул. Веронская  в г. Краснодаре,Кабель АВБбШв</t>
  </si>
  <si>
    <t>МКД № 8 по ул. Веронская  в г. Краснодаре,Кабель АВБбШв</t>
  </si>
  <si>
    <t>сечение 4х70мм2</t>
  </si>
  <si>
    <t>МКД № 10 по ул. Веронская  в г. Краснодаре,Кабель АВБбШв</t>
  </si>
  <si>
    <t>МКД № 12 по ул. Веронская  в г. Краснодаре,Кабель АВБбШв</t>
  </si>
  <si>
    <t>МКД № 16 по ул. Веронская  в г. Краснодаре,Кабель АВБбШв</t>
  </si>
  <si>
    <t>МКД № 18 по ул. Веронская  в г. Краснодаре,Кабель АВБбШв</t>
  </si>
  <si>
    <t>МКД № 20 по ул. Веронская  в г. Краснодаре,Кабель АВБбШв</t>
  </si>
  <si>
    <t>КЛ-0,4 кВ от 2КТП № 2701 до ВРУ № 1     МКД № 14 по ул. Веронская  в г. Краснодаре,Кабель АВБбШв   сечение 4х95 мм2</t>
  </si>
  <si>
    <t>КЛ-0,4 кВ от 2КТП № 2701 до ВРУ № 6.1            МКД № 4 по ул. Веронская  в г. Краснодаре,Кабель АВБбШв   сечение 4х95 мм2</t>
  </si>
  <si>
    <t>КЛ-0,4 кВ от 2КТП № 2701 до ВРУ № 1.1            МКД № 4 по ул. Веронская  в г. Краснодаре,Кабель АВБбШв   сечение 4х70 мм2</t>
  </si>
  <si>
    <t>КЛ-0,4 кВ от 2КТП № 2701 до ВРУ № 2.1            МКД № 6 по ул. Веронская  в г. Краснодаре,Кабель АВБбШв   сечение 4х95 мм2</t>
  </si>
  <si>
    <t>КЛ-0,4 кВ от 2КТП № 2701 до ВРУ № 3.1            МКД № 8 по ул. Веронская  в г. Краснодаре,Кабель АВБбШв   сечение 4х95 мм2</t>
  </si>
  <si>
    <t>КЛ-0,4 кВ от 2КТП № 2701 до ВРУ № 2.1            МКД № 8 по ул. Веронская  в г. Краснодаре,Кабель АВБбШв   сечение 4х70мм2</t>
  </si>
  <si>
    <t>КЛ-0,4 кВ от 2КТП № 2701 до ВРУ № 4.1            МКД № 10 по ул. Веронская  в г. Краснодаре,Кабель АВБбШв   сечение 4х95 мм2</t>
  </si>
  <si>
    <t>КЛ-0,4 кВ от 2КТП № 2701 до ВРУ № 5.1            МКД № 12 по ул. Веронская  в г. Краснодаре,Кабель АВБбШв   сечение 4х95 мм2</t>
  </si>
  <si>
    <t>КЛ-0,4 кВ от 2КТП № 2701 до ВРУ № 2     МКД № 14 по ул. Веронская  в г. Краснодаре,Кабель АВБбШв   сечение 4х95 мм2</t>
  </si>
  <si>
    <t>КЛ-0,4 кВ от 2КТП № 2701 до ВРУ № 3     МКД № 14 по ул. Веронская  в г. Краснодаре,Кабель АВБбШв   сечение 4х95 мм2</t>
  </si>
  <si>
    <t>КЛ-0,4 кВ от 2КТП № 2701 до ВРУ № 7.1            МКД № 16 по ул. Веронская  в г. Краснодаре,Кабель АВБбШв   сечение 4х95 мм2</t>
  </si>
  <si>
    <t>КЛ-0,4 кВ от 2КТП № 2701 до ВРУ № 8.1            МКД № 18 по ул. Веронская  в г. Краснодаре,Кабель АВБбШв   сечение 4х95 мм2</t>
  </si>
  <si>
    <t>КЛ-0,4 кВ от 2КТП № 2701 до ВРУ № 9.1            МКД № 20 по ул. Веронская  в г. Краснодаре,Кабель АВБбШв   сечение 4х95 мм2</t>
  </si>
  <si>
    <t>Трансформаторная подстанция 2КТП-630/10/0,4 кВ № 2778п, расположенная в г. Краснодаре в ЖК «Зеленая Долина»</t>
  </si>
  <si>
    <t>1 260 кВА</t>
  </si>
  <si>
    <t>1 953 400,00</t>
  </si>
  <si>
    <t>Трансформаторная подстанция 2КТП-1000/10/0,4 кВ № 2779п, расположенная в г. Краснодаре в ЖК «Зеленая Долина»</t>
  </si>
  <si>
    <t>2 000 кВА</t>
  </si>
  <si>
    <t>1 841 116,00</t>
  </si>
  <si>
    <t xml:space="preserve">Кабельная линия КЛ-10 кВ от 1 секции шин 2КТП № 2778п </t>
  </si>
  <si>
    <t xml:space="preserve">до 1 секции шин 2КТП № 2779п </t>
  </si>
  <si>
    <t>Кабель АСБл-10, сечение 3х240 мм2</t>
  </si>
  <si>
    <t>325 140,00</t>
  </si>
  <si>
    <t xml:space="preserve">Кабельная линия КЛ-10 кВ от 2 секции шин 2КТП № 2778п </t>
  </si>
  <si>
    <t xml:space="preserve">до 2 секции шин 2КТП № 2779п </t>
  </si>
  <si>
    <t xml:space="preserve">Кабельная линия КЛ-10 кВ от 1 секции шин 2КТП № 2779п </t>
  </si>
  <si>
    <t xml:space="preserve">до 1 секции шин 2КТП № 2780п </t>
  </si>
  <si>
    <t>162 571,00</t>
  </si>
  <si>
    <t>Воздушная линия ВЛ-0,4 кВ от 2КТП № 2778 до ВРУ на участке с кадастровым номером 23:43:0107001:16255,</t>
  </si>
  <si>
    <t>Кабель СИП-2   сечение 3х70 мм2</t>
  </si>
  <si>
    <t>118 750,00</t>
  </si>
  <si>
    <t>293 830,00</t>
  </si>
  <si>
    <t>Воздушная линия ВЛ-0,4 кВ от 2КТП № 2778 до ВРУ на участке с кадастровым номером 23:43:0107001:15406,</t>
  </si>
  <si>
    <t>490 000,00</t>
  </si>
  <si>
    <t>Воздушная линия ВЛ-0,4 кВ от 2КТП № 2778 до ВРУ на участке с кадастровым номером 23:43:0107001:37167,</t>
  </si>
  <si>
    <t>434 00,00</t>
  </si>
  <si>
    <t>Воздушная линия ВЛ-0,4 кВ от 2КТП № 2778 до ВРУ на участке с кадастровым номером 23:43:0107001:16269,</t>
  </si>
  <si>
    <t>167 500,00</t>
  </si>
  <si>
    <t>Воздушная линия ВЛ-0,4 кВ от 2КТП № 2778 до ВРУ на участке с кадастровым номером 23:43:0107001:33253,</t>
  </si>
  <si>
    <t>100 000,00</t>
  </si>
  <si>
    <t>Воздушная линия ВЛ-0,4 кВ от 2КТП № 2778 до ВРУ на участке с кадастровым номером 23:43:0107001:15552,</t>
  </si>
  <si>
    <t>321 300,00</t>
  </si>
  <si>
    <t>Воздушная линия ВЛ-0,4 кВ от 2КТП № 2778 до ВРУ на участке с кадастровым номером 23:43:0107001:15561,</t>
  </si>
  <si>
    <t>291 309,00</t>
  </si>
  <si>
    <t>Воздушнаяная линия ВЛ-0,4 кВ от 2КТП № 2778 до ВРУ на участке с кадастровым номером 23:43:0107001:15843,</t>
  </si>
  <si>
    <t>428 251,00</t>
  </si>
  <si>
    <t>Воздушная линия ВЛ-0,4 кВ от 2КТП № 2779 до ВРУ на участке с кадастровым номером 23:43:0107001:17433,</t>
  </si>
  <si>
    <t>545 323,00</t>
  </si>
  <si>
    <t>Воздушная линия ВЛ-0,4 кВ от 2КТП № 2779 до ВРУ на участке с кадастровым номером 23:43:0107001:15545,</t>
  </si>
  <si>
    <t>67 500,00</t>
  </si>
  <si>
    <t>Воздушная линия ВЛ-0,4 кВ от 2КТП № 2779 до ВРУ на участке с кадастровым номером 23:43:0107001:15549,</t>
  </si>
  <si>
    <t>83 800,00</t>
  </si>
  <si>
    <t>Воздушная линия ВЛ-0,4 кВ от 2КТП № 2779 до ВРУ на участке с кадастровым номером 23:43:0107001:15797,</t>
  </si>
  <si>
    <t>331 256,00</t>
  </si>
  <si>
    <t>Воздушная линия ВЛ-0,4 кВ от 2КТП № 2779 до ВРУ на участке с кадастровым номером 23:43:0107001:16125,</t>
  </si>
  <si>
    <t>412 671,00</t>
  </si>
  <si>
    <t>238 028,00</t>
  </si>
  <si>
    <t>154 827,00</t>
  </si>
  <si>
    <t>200 00,00</t>
  </si>
  <si>
    <t>Воздушная линия ВЛ-0,4 кВ от 2КТП № 2780 до ВРУ на участке с кадастровым номером 23:43:0107001:16277 в ЖК «Испания 2»,</t>
  </si>
  <si>
    <t>1 681 698,00</t>
  </si>
  <si>
    <t>607 920,00</t>
  </si>
  <si>
    <t>370 442,00</t>
  </si>
  <si>
    <t>Воздушная линия ВЛ-0,4 кВ уличного освещения  от 2КТП № 2779 в ЖК «Испания»,</t>
  </si>
  <si>
    <t>Воздушная линия ВЛ-0,4 кВ уличного освещения   от 2КТП № 2779 в ЖК «Испания»,</t>
  </si>
  <si>
    <t>Воздушная линия ВЛ-0,4 кВ от 2КТП № 2780 до ВРУ   по ул. Ютландская и ул. Атлантическая в ЖК «Испания 2»,</t>
  </si>
  <si>
    <t>Воздушная линия ВЛ-0,4 кВ уличного освещения   от 2КТП № 2780 в ЖК «Испания 2»,</t>
  </si>
  <si>
    <t>Воздушная линия ВЛ-0,4 кВ уличного освещения   от 2КТП № 2780 до  ВРУ на участке с кадастровым номером 23:43:0107001:15199 в ЖК «Испания 2»,</t>
  </si>
  <si>
    <t>Риски: В ДКП отмечено что данная линия в 350м это недвижимое имущество;</t>
  </si>
  <si>
    <r>
      <t xml:space="preserve">Линия </t>
    </r>
    <r>
      <rPr>
        <b/>
        <sz val="11"/>
        <rFont val="Calibri"/>
        <family val="2"/>
        <charset val="204"/>
        <scheme val="minor"/>
      </rPr>
      <t>9420м</t>
    </r>
    <r>
      <rPr>
        <sz val="11"/>
        <rFont val="Calibri"/>
        <family val="2"/>
        <charset val="204"/>
        <scheme val="minor"/>
      </rPr>
      <t xml:space="preserve"> отражена в ОС ТП-2014=</t>
    </r>
    <r>
      <rPr>
        <b/>
        <sz val="11"/>
        <rFont val="Calibri"/>
        <family val="2"/>
        <charset val="204"/>
        <scheme val="minor"/>
      </rPr>
      <t>5736м</t>
    </r>
    <r>
      <rPr>
        <sz val="11"/>
        <rFont val="Calibri"/>
        <family val="2"/>
        <charset val="204"/>
        <scheme val="minor"/>
      </rPr>
      <t xml:space="preserve"> и ТП-2015=</t>
    </r>
    <r>
      <rPr>
        <b/>
        <sz val="11"/>
        <rFont val="Calibri"/>
        <family val="2"/>
        <charset val="204"/>
        <scheme val="minor"/>
      </rPr>
      <t>3684м</t>
    </r>
    <r>
      <rPr>
        <sz val="11"/>
        <rFont val="Calibri"/>
        <family val="2"/>
        <charset val="204"/>
        <scheme val="minor"/>
      </rPr>
      <t>;</t>
    </r>
  </si>
  <si>
    <t>КЛ-0,4 кВ от 2КТП № 2701 до ВРУ № 6.1  МКД № 4 по ул. Веронская  в г. Краснодаре,Кабель АВБбШв   сечение 4х95 мм2</t>
  </si>
  <si>
    <t>КЛ-0,4 кВ от 2КТП № 2701 до ВРУ № 3.1  МКД № 8 по ул. Веронская  в г. Краснодаре,Кабель АВБбШв   сечение 4х95 мм2</t>
  </si>
  <si>
    <t>КЛ-0,4 кВ от 2КТП № 2701 до ВРУ № 2.1  МКД № 6 по ул. Веронская  в г. Краснодаре,Кабель АВБбШв   сечение 4х95 мм2</t>
  </si>
  <si>
    <t>КЛ-0,4 кВ от 2КТП № 2701 до ВРУ № 1.1    МКД № 4 по ул. Веронская  в г. Краснодаре,Кабель АВБбШв   сечение 4х70 мм2</t>
  </si>
  <si>
    <t>КЛ-0,4 кВ от 2КТП № 2701 до ВРУ № 2.1    МКД № 8 по ул. Веронская  в г. Краснодаре,Кабель АВБбШв   сечение 4х70мм2</t>
  </si>
  <si>
    <t>КЛ-0,4 кВ от 2КТП № 2701 до ВРУ № 4.1    МКД № 10 по ул. Веронская  в г. Краснодаре,Кабель АВБбШв   сечение 4х95 мм2</t>
  </si>
  <si>
    <t>КЛ-0,4 кВ от 2КТП № 2701 до ВРУ № 5.1    МКД № 12 по ул. Веронская  в г. Краснодаре,Кабель АВБбШв   сечение 4х95 мм2</t>
  </si>
  <si>
    <t>КЛ-0,4 кВ от 2КТП № 2701 до ВРУ № 2 МКД № 14 по ул. Веронская  в г. Краснодаре,Кабель АВБбШв   сечение 4х95 мм2</t>
  </si>
  <si>
    <t>КЛ-0,4 кВ от 2КТП № 2701 до ВРУ № 3 МКД № 14 по ул. Веронская  в г. Краснодаре,Кабель АВБбШв   сечение 4х95 мм2</t>
  </si>
  <si>
    <t>КЛ-0,4 кВ от 2КТП № 2701 до ВРУ № 7.1    МКД № 16 по ул. Веронская  в г. Краснодаре,Кабель АВБбШв   сечение 4х95 мм2</t>
  </si>
  <si>
    <t>КЛ-0,4 кВ от 2КТП № 2701 до ВРУ № 8.1    МКД № 18 по ул. Веронская  в г. Краснодаре,Кабель АВБбШв   сечение 4х95 мм2</t>
  </si>
  <si>
    <t>КЛ-0,4 кВ от 2КТП № 2701 до ВРУ № 9.1    МКД № 20 по ул. Веронская  в г. Краснодаре,Кабель АВБбШв   сечение 4х95 мм2</t>
  </si>
  <si>
    <t xml:space="preserve"> КЛ-10 кВ от 1 секции шин 2КТП № 2778п до 1 секции шин 2КТП № 2779п Кабель АСБл-10, сечение 3х240 мм2</t>
  </si>
  <si>
    <t xml:space="preserve"> КЛ-10 кВ от 2 секции шин 2КТП № 2778п до 2 секции шин 2КТП № 2779п Кабель АСБл-10, сечение 3х240 мм2</t>
  </si>
  <si>
    <t>ВЛ-0,4 кВ от 2КТП № 2778 до ВРУ на участке с кадастровым номером 23:43:0107001:16255,Кабель СИП-2   сечение 3х70 мм2</t>
  </si>
  <si>
    <t>ВЛ-0,4 кВ от 2КТП № 2778 до ВРУ на участке с кадастровым номером 23:43:0107001:15406,Кабель СИП-2   сечение 3х70 мм2</t>
  </si>
  <si>
    <t>ВЛ-0,4 кВ от 2КТП № 2778 до ВРУ на участке с кадастровым номером 23:43:0107001:37167,Кабель СИП-2   сечение 3х70 мм2</t>
  </si>
  <si>
    <t>ВЛ-0,4 кВ от 2КТП № 2778 до ВРУ на участке с кадастровым номером 23:43:0107001:16269,Кабель СИП-2   сечение 3х70 мм2</t>
  </si>
  <si>
    <t>ВЛ-0,4 кВ от 2КТП № 2778 до ВРУ на участке с кадастровым номером 23:43:0107001:33253,Кабель СИП-2   сечение 3х70 мм2</t>
  </si>
  <si>
    <t>ВЛ-0,4 кВ от 2КТП № 2778 до ВРУ на участке с кадастровым номером 23:43:0107001:15552,Кабель СИП-2   сечение 3х70 мм2</t>
  </si>
  <si>
    <t>ВЛ-0,4 кВ от 2КТП № 2778 до ВРУ на участке с кадастровым номером 23:43:0107001:15561,Кабель СИП-2   сечение 3х70 мм2</t>
  </si>
  <si>
    <t>ВЛ-0,4 кВ от 2КТП № 2780 до ВРУ   по ул. Ютландская и ул. Атлантическая в ЖК «Испания 2»,Кабель СИП-2   сечение 3х70 мм2</t>
  </si>
  <si>
    <t>ВЛ-0,4 кВ от 2КТП № 2780 до ВРУ на участке с кадастровым номером 23:43:0107001:16277 в ЖК «Испания 2»,Кабель СИП-2   сечение 3х70 мм2</t>
  </si>
  <si>
    <t>ВЛ-0,4 кВ уличного освещения   от 2КТП № 2780 в ЖК «Испания 2»,Кабель СИП-2   сечение 3х70 мм2</t>
  </si>
  <si>
    <t>ВЛ-0,4 кВ уличного освещения   от 2КТП № 2780 до  ВРУ на участке с кадастровым номером 23:43:0107001:15199 в ЖК «Испания 2»,Кабель СИП-2   сечение 3х70 мм2</t>
  </si>
  <si>
    <t>ВЛ-0,4 кВ от 2КТП № 2778 до ВРУ на участке с кадастровым номером 23:43:0107001:15843,Кабель СИП-2   сечение 3х70 мм2</t>
  </si>
  <si>
    <t>ВЛ-0,4 кВ от 2КТП № 2779 до ВРУ на участке с кадастровым номером 23:43:0107001:17433,Кабель СИП-2   сечение 3х70 мм2</t>
  </si>
  <si>
    <t>ВЛ-0,4 кВ от 2КТП № 2779 до ВРУ на участке с кадастровым номером 23:43:0107001:15545,Кабель СИП-2   сечение 3х70 мм2</t>
  </si>
  <si>
    <t>ВЛ-0,4 кВ от 2КТП № 2779 до ВРУ на участке с кадастровым номером 23:43:0107001:15549,Кабель СИП-2   сечение 3х70 мм2</t>
  </si>
  <si>
    <t>ВЛ-0,4 кВ от 2КТП № 2779 до ВРУ на участке с кадастровым номером 23:43:0107001:15797,Кабель СИП-2   сечение 3х70 мм2</t>
  </si>
  <si>
    <t>ВЛ-0,4 кВ от 2КТП № 2779 до ВРУ на участке с кадастровым номером 23:43:0107001:16125,Кабель СИП-2   сечение 3х70 мм2</t>
  </si>
  <si>
    <t>ВЛ-0,4 кВ уличного освещения  от 2КТП № 2779 в ЖК «Испания»,Кабель СИП-2   сечение 3х70 мм2</t>
  </si>
  <si>
    <t>ВЛ-0,4 кВ уличного освещения   от 2КТП № 2779 в ЖК «Испания»,Кабель СИП-2   сечение 3х70 мм2</t>
  </si>
  <si>
    <t>КЛ-10 кВ от 1 секции шин 2КТП № 2779п до 1 секции шин 2КТП № 2780п Кабель АСБл-10, сечение 3х240 мм2</t>
  </si>
  <si>
    <t>2КТП-630/10/0,4 кВ № 2778п, расположенная в г. Краснодаре в ЖК «Зеленая Долина»</t>
  </si>
  <si>
    <t>2КТП-1000/10/0,4 кВ № 2779п, расположенная в г. Краснодаре в ЖК «Зеленая Долина»</t>
  </si>
  <si>
    <t>В Дог.№234, ИК - нет наименования ТП; ОСВ выходит на сумму ИК, там доп.работы.</t>
  </si>
  <si>
    <t>субподрядчик? Ответ главного бухгалтера: «Я тогда не работала, скорее всего да, субподрядчик», документов нет других, кроме тех которые есть уже (02.08.24 Алена);</t>
  </si>
  <si>
    <t>БП-000516</t>
  </si>
  <si>
    <t>БП-000517</t>
  </si>
  <si>
    <t>БП-000518</t>
  </si>
  <si>
    <t>БП-000519</t>
  </si>
  <si>
    <t>БП-000520</t>
  </si>
  <si>
    <t>БП-000521</t>
  </si>
  <si>
    <t>БП-000522</t>
  </si>
  <si>
    <t>БП-000523</t>
  </si>
  <si>
    <t>БП-000524</t>
  </si>
  <si>
    <t>БП-000525</t>
  </si>
  <si>
    <t>БП-000526</t>
  </si>
  <si>
    <t>БП-000527</t>
  </si>
  <si>
    <t>БП-000528</t>
  </si>
  <si>
    <t>БП-000529</t>
  </si>
  <si>
    <t>БП-000530</t>
  </si>
  <si>
    <t>БП-000531</t>
  </si>
  <si>
    <t>БП-000532</t>
  </si>
  <si>
    <t>БП-000533</t>
  </si>
  <si>
    <t>БП-000534</t>
  </si>
  <si>
    <t>КЛ-10 кВ от 2 секции шин 2КТП № 2779п до 1 секции шин 2КТП № 2780п Кабель АСБл-10, сечение 3х240 мм2</t>
  </si>
  <si>
    <t>БП-000535</t>
  </si>
  <si>
    <t>БП-000536</t>
  </si>
  <si>
    <t>БП-000537</t>
  </si>
  <si>
    <t>БП-000538</t>
  </si>
  <si>
    <t>БП-000539</t>
  </si>
  <si>
    <t>БП-000540</t>
  </si>
  <si>
    <t>БП-000541</t>
  </si>
  <si>
    <t>БП-000543</t>
  </si>
  <si>
    <t>БП-000544</t>
  </si>
  <si>
    <t>БП-000545</t>
  </si>
  <si>
    <t>БП-000546</t>
  </si>
  <si>
    <t>БП-000547</t>
  </si>
  <si>
    <t>БП-000548</t>
  </si>
  <si>
    <t>БП-000549</t>
  </si>
  <si>
    <t>БП-000550</t>
  </si>
  <si>
    <t>БП-000551</t>
  </si>
  <si>
    <t>БП-000552</t>
  </si>
  <si>
    <t>БП-000553</t>
  </si>
  <si>
    <t>БП-000554</t>
  </si>
  <si>
    <t>БП-000555</t>
  </si>
  <si>
    <t>ввиду отсутствия длины в ДКП, взял из предыдущего договора</t>
  </si>
  <si>
    <t xml:space="preserve"> новые договора</t>
  </si>
  <si>
    <t xml:space="preserve"> Новые договора</t>
  </si>
  <si>
    <t>Проверьте договор, там линия от 1 секции шин</t>
  </si>
  <si>
    <t>Акта Ростехнадзора нет;
сумма в КС-3 + разработка проектной документации= сумма ИК;</t>
  </si>
  <si>
    <t>Инвентаризация, строка 14, уточнение тех.параметров; В ДКП 1468м, в ЕГРН 1460м и в ИК 1468м (оставляем наименьшее)</t>
  </si>
  <si>
    <t>Инвентаризация, строка 37 уточнение тех.характеристик;
в приказе №30 длина указана 1960м. Пояснения от главного бухгалтера: в данном случае нового приказа не будет, так как она введена раньше с длиной 1960 метров по ДКП №22. (длина уточнена в результате инвентаризации)</t>
  </si>
  <si>
    <t>Инвентаризация, строка 39, уточнение тех.характеристик; 
ранее линия оформлена на длину 1850м по ДКП №22, по результатам инвентаризации уточнена 3440м;</t>
  </si>
  <si>
    <t>данная линия отражена на ОС ТП-2014; Риски: В ДКП отмечено что данная линия в 482м это недвижимое имущество;</t>
  </si>
  <si>
    <t>ВОПРОСЫ/РИСКИ</t>
  </si>
  <si>
    <r>
      <t>6)</t>
    </r>
    <r>
      <rPr>
        <b/>
        <sz val="7"/>
        <color theme="1"/>
        <rFont val="Times New Roman"/>
        <family val="1"/>
        <charset val="204"/>
      </rPr>
      <t xml:space="preserve">      </t>
    </r>
  </si>
  <si>
    <t>Перечень оборудования</t>
  </si>
  <si>
    <t>Риски</t>
  </si>
  <si>
    <t>ПС 110/10/10 кВ "Военгородок", ВГР-111, ВГР-212</t>
  </si>
  <si>
    <t>070, от 07.04.2022г.</t>
  </si>
  <si>
    <t>ПАО Россети Кубань Краснодарские электрические сети</t>
  </si>
  <si>
    <t>ПС 110/35/10 кВ "Водозабор" ВЗ-11 ВЗ-12</t>
  </si>
  <si>
    <t>779200, от 27.10.2023г.</t>
  </si>
  <si>
    <t>ПАО "Россети Кубань"</t>
  </si>
  <si>
    <t>ПС 110/35/10/6 кВ "Западная-2" З-2 113 З-2-114</t>
  </si>
  <si>
    <t>757998, от 14.08.2023г.</t>
  </si>
  <si>
    <t>ПС 110/35/10/6 кВ "Западная-2" З-2-113 З-2-114</t>
  </si>
  <si>
    <t>ПС 110/10 кВ "Тургеневская" ТГ-602 ТГ-101</t>
  </si>
  <si>
    <t>508-СЮЛ, от 07.10.2019г.</t>
  </si>
  <si>
    <t>ф-л АО "НЭСК-электросети" "Краснодарэлектросеть"</t>
  </si>
  <si>
    <t>ПС 110/10 кВ ЮЗ-208 ЮЗ-103</t>
  </si>
  <si>
    <t>224/1-СЮЛ, от 27.05.2019г.</t>
  </si>
  <si>
    <t>АО "НЭСК-электросети"</t>
  </si>
  <si>
    <t>ПС 110/35/10 кВ "Водозабор" ВЗ-9 ВЗ-10</t>
  </si>
  <si>
    <t>726648, от б/д ВЗ-9/10-З-45-2021/59, от 31.12.2021г.</t>
  </si>
  <si>
    <t>ПАО "Россети Кубань"          ООО "КубаньСеть"</t>
  </si>
  <si>
    <t>ПС 110,10 кВ "Военгородок" ВГР-107 ВГР-202</t>
  </si>
  <si>
    <t>619, от 04.10.2022г.</t>
  </si>
  <si>
    <t>ООО "Ростэкэлектросети"</t>
  </si>
  <si>
    <t>ПС 110/10 кВ "Тургеневская" ТГ-207 ТГ-504</t>
  </si>
  <si>
    <t>134, от 22.12.2020г.</t>
  </si>
  <si>
    <t>ПАО "Россети Кубань" Краснодарские электрические сети</t>
  </si>
  <si>
    <t>ПС 110/35/10 кВ "Анапская" яч.№47 яч.№55 2БКРП-10кВ</t>
  </si>
  <si>
    <t>28/2022, от 22.09.2022г.</t>
  </si>
  <si>
    <t>ООО "КВЭП"</t>
  </si>
  <si>
    <t>ПС 110/10 кВ "Набережная", РП2143п</t>
  </si>
  <si>
    <t>ТП-331/22, от 20.12.2022г.</t>
  </si>
  <si>
    <t>ООО "Кедр"</t>
  </si>
  <si>
    <t xml:space="preserve">ПС 110 кВ Южная, яч. 26 </t>
  </si>
  <si>
    <t>36, от 24.08.2022г.</t>
  </si>
  <si>
    <t>ПАО "Россети Кубань" Юго-Западные электрические сети</t>
  </si>
  <si>
    <t>ПС 110/10 кВ "Военгородок" ВГР-107 ВГР-202</t>
  </si>
  <si>
    <t>700378, от 24.11.2022г.</t>
  </si>
  <si>
    <t>ПС 110/10 кВ "Джубга"</t>
  </si>
  <si>
    <t>657930, от 05.05.2022г.</t>
  </si>
  <si>
    <t>ф-л Сочинские электрические сети ПАО "Россети Кубань"</t>
  </si>
  <si>
    <t xml:space="preserve">ПАО Россети Кубань </t>
  </si>
  <si>
    <t>ПС Пашковская 110/10 ПШ-301 ПШ-203</t>
  </si>
  <si>
    <t>4-38-16-839, от 22.11.2017г.</t>
  </si>
  <si>
    <t>АО НЭСК-электросети</t>
  </si>
  <si>
    <t>осн. ПС х. Ленина 35/10, ХЛ-4,   резерв: ПС х. Ленина 35/10, ХЛ-3</t>
  </si>
  <si>
    <t>3-38-19-0875, от 25.03.2020г.</t>
  </si>
  <si>
    <t>Ао НЭСК-электросети</t>
  </si>
  <si>
    <t>ПС 110/10 кВ "Набережная" НБ-103 НБ-402</t>
  </si>
  <si>
    <t>ИА-03/004-23, от 09.01.2023г.</t>
  </si>
  <si>
    <t>ПАО Россети Кубань</t>
  </si>
  <si>
    <t>ПС 220/110/35/10 кВ "Витаминкомбинат", ф. ВК-18 ВК-31</t>
  </si>
  <si>
    <t>193/ТП, от 21.02.2022г.</t>
  </si>
  <si>
    <t>ПС 110/6 кВ "Юго-Восточная" ЮВ-18, ЮВ-23</t>
  </si>
  <si>
    <t>208, от 19.01.2023г., заявка</t>
  </si>
  <si>
    <t>ООО "РОСТЭКЭЛЕКТРОСЕТИ"</t>
  </si>
  <si>
    <t>ПС 110/10 кВ. "Аэропорт" АР-205, АР-305</t>
  </si>
  <si>
    <t>527372, от 08.05.2020г., заявка</t>
  </si>
  <si>
    <t>ПАО "Кубаньэнерго" Краснодарские электрические сети</t>
  </si>
  <si>
    <t>ПС 35/10/6 кВ "НС-8" НС-8-4</t>
  </si>
  <si>
    <t>551346, от б/д, заявка</t>
  </si>
  <si>
    <t>ПС 110/10/10 кВ "Военгородок", ВГР-107, ВГР-202</t>
  </si>
  <si>
    <t>581518, от 18.06.2021г., заявка</t>
  </si>
  <si>
    <t>ПС 35/6 кВ "НС-11" "НС-11-7"</t>
  </si>
  <si>
    <t>096, 20.08.2020г.</t>
  </si>
  <si>
    <t>Краснодарские электрические сети ПАО "Россети Кубань"</t>
  </si>
  <si>
    <t>ПС 110/10 кВ "Небуг"</t>
  </si>
  <si>
    <t>422566, от 08.04.2022г., заявка</t>
  </si>
  <si>
    <t>ПС 110/35/10 кВ "Новопокровская" ф. "НП-5"</t>
  </si>
  <si>
    <t>408-СС-092022, от 01.10.2022г.. заявка</t>
  </si>
  <si>
    <t>ООО "ВИКОР"</t>
  </si>
  <si>
    <t>ПС 220/110/35/10 кВ "Витаминкомбинат", ф. ВК-12</t>
  </si>
  <si>
    <t>4-38-22-1784, от 02.12.2022г., заявка</t>
  </si>
  <si>
    <t xml:space="preserve">АО "НЭСК-электросети" </t>
  </si>
  <si>
    <t>ПС 110/10 кВ "Лермонтово"</t>
  </si>
  <si>
    <t>216322, от 24.07.2020г.. заявка</t>
  </si>
  <si>
    <t>Сочинские электрические сети ПАО "Кубаньэнерго"</t>
  </si>
  <si>
    <t>ПС 110/10/6 кВ "Северо-Восточная", СВ-343, СВ-434</t>
  </si>
  <si>
    <t>225, от 01.11.2023г., заявка</t>
  </si>
  <si>
    <t>ПС 110/10/6 кВ "Восточная" ф. В-151, ф. В-251</t>
  </si>
  <si>
    <t>734388, от 14.04.2023г.. заявка</t>
  </si>
  <si>
    <t>096, от 20.08 2020г., заявка</t>
  </si>
  <si>
    <t>ПС 35/10кВ "НС-3", ф. НС-3-102</t>
  </si>
  <si>
    <t>00919, от 14.12.2017г., заявка</t>
  </si>
  <si>
    <t>Краснодарские электрические сети ПАО "Кубаньэнерго"</t>
  </si>
  <si>
    <t>ПС 110/35/10/6 кВ "Геленджик" ГК-15, ГК-22</t>
  </si>
  <si>
    <t>23, от 05.04.2022г., заявка</t>
  </si>
  <si>
    <t>Юго-Западные электрические сети" ПАО "Россети-Кубань"</t>
  </si>
  <si>
    <t>РП-5-2</t>
  </si>
  <si>
    <t>3-34-08-0,от 2011г, заявка</t>
  </si>
  <si>
    <t>ф-л ОАО "НЭСК-электросети" "Геленджикэлектросеть"</t>
  </si>
  <si>
    <t>ПС 110/35/10 "Дивноморская" ДМ-8</t>
  </si>
  <si>
    <t>06-ССЮ-22-3568, от 07.07.2022, заявка</t>
  </si>
  <si>
    <t>АО "НЭСК-электросети" "Геленджикэлектросеть"</t>
  </si>
  <si>
    <t>ТП-1-120, ТП-1-85</t>
  </si>
  <si>
    <t>б/н, от: без даты, заявка</t>
  </si>
  <si>
    <t>ПС 35/10 "Абрау Дюрсо", ф. А-3</t>
  </si>
  <si>
    <t>643952, от 24.02.22г., заявка</t>
  </si>
  <si>
    <t>ПС 110/35/10 кВ "Северная", ф.С-104 и ф. С-204</t>
  </si>
  <si>
    <t>807348 от: без даты, заявка</t>
  </si>
  <si>
    <t>Краснодарские электрические сети ПАО "Россети-Кубань", ТСО "КЕДР"</t>
  </si>
  <si>
    <t>КЛ-10 кВ от 2 секции шин 2КТП № 2779п до 2 секции шин 2КТП № 2780п Кабель АСБл-10, сечение 3х240 мм2</t>
  </si>
  <si>
    <r>
      <t xml:space="preserve">Информация об АРБП/АОТП </t>
    </r>
    <r>
      <rPr>
        <sz val="9"/>
        <rFont val="Times New Roman"/>
        <family val="1"/>
        <charset val="204"/>
      </rPr>
      <t>(№и дата)</t>
    </r>
  </si>
  <si>
    <r>
      <t xml:space="preserve">Заявленная/максимальная мощность, </t>
    </r>
    <r>
      <rPr>
        <sz val="9"/>
        <rFont val="Times New Roman"/>
        <family val="1"/>
        <charset val="204"/>
      </rPr>
      <t>кВт</t>
    </r>
  </si>
  <si>
    <r>
      <t xml:space="preserve">Отпуск из сети </t>
    </r>
    <r>
      <rPr>
        <sz val="9"/>
        <color rgb="FFFF0000"/>
        <rFont val="Times New Roman"/>
        <family val="1"/>
        <charset val="204"/>
      </rPr>
      <t>(кВтч в год)</t>
    </r>
  </si>
  <si>
    <t>почему в шабке ОС-6 и приказе №212 все линии названы 0,4 кВ:?
Риск: данные линии построены в рамках договора СМР №32413250806 на СМР и ПНР ЖК Зеленый театр от 04.03.2024, но ОС-6 и Приказ о вводе содержат суммы из др договора с  Стройкомплекссистем №32413183640;</t>
  </si>
  <si>
    <r>
      <t>Длина линии в ОС под ИК 154м*2=308м; д</t>
    </r>
    <r>
      <rPr>
        <sz val="11"/>
        <color rgb="FFFF0000"/>
        <rFont val="Calibri"/>
        <family val="2"/>
        <charset val="204"/>
        <scheme val="minor"/>
      </rPr>
      <t>елаем ЗКИ по трем линиям под ИК</t>
    </r>
  </si>
  <si>
    <r>
      <t xml:space="preserve">Длина линии в ОС под ИК; </t>
    </r>
    <r>
      <rPr>
        <sz val="11"/>
        <color rgb="FFFF0000"/>
        <rFont val="Calibri"/>
        <family val="2"/>
        <charset val="204"/>
        <scheme val="minor"/>
      </rPr>
      <t>делаем ЗКИ по трем линиям под ИК;</t>
    </r>
  </si>
  <si>
    <t>тп-2946 нет в собственности и не будет, линии не в критериях; В ОС линия на схеме ТП-3023п;</t>
  </si>
  <si>
    <t xml:space="preserve">3690м без учета футляров из ДКП! </t>
  </si>
  <si>
    <t xml:space="preserve">2610м без учета футляров из ДКП! </t>
  </si>
  <si>
    <t>В ОС отражена линия 1160м, в таблице она в ТП-3516п;</t>
  </si>
  <si>
    <t>ОСНОВНЫЕ ВОПРОСЫ/РИСКИ</t>
  </si>
  <si>
    <t>(полный перечень в таблице по сверке)</t>
  </si>
  <si>
    <t>в ОС линия на ТП-2778?</t>
  </si>
  <si>
    <t>Инвентаризация, строка 37 уточнение тех.характеристик до 2535м;
в приказе №30 длина указана 1960м. Пояснения от главного бухгалтера: в данном случае нового приказа не будет, так как она введена раньше с длиной 1960 метров по ДКП №22. (длина уточнена в результате инвентаризации)</t>
  </si>
  <si>
    <t>2БКТП-2108п,  10/0,4  кВ ,   2000 кВА</t>
  </si>
  <si>
    <t>2БКТП-2106п,  10/0,4  кВ ,   1260 кВА</t>
  </si>
  <si>
    <t>2БКТП-2109п,  10/0,4  кВ ,   2500 кВА</t>
  </si>
  <si>
    <t>2БКТП-2107п,  10/0,4  кВ ,   2000 кВА</t>
  </si>
  <si>
    <t>2БКТП-2110п,  10/0,4  кВ ,   2500 кВА</t>
  </si>
  <si>
    <t>2БКТП-2105п,  10/0,4  кВ ,   1260 кВА</t>
  </si>
  <si>
    <t>2БКТП-2476п,  10/0,4  кВ ,   800 кВА</t>
  </si>
  <si>
    <t>2БКТП-2456п,  10/0,4  кВ ,   2000 кВА</t>
  </si>
  <si>
    <t>2КТП-2962п,  10/0,4  кВ ,   2000 кВА</t>
  </si>
  <si>
    <t>2КТП-2699п,  10/0,4  кВ ,   800 кВА</t>
  </si>
  <si>
    <t>2КТП-2700п,  10/0,4  кВ ,   800 кВА</t>
  </si>
  <si>
    <t>2КТП-2701п,  10/0,4  кВ ,   1260 кВА</t>
  </si>
  <si>
    <t>2БРТП-2103п,  10/0,4  кВ ,   2000 кВА</t>
  </si>
  <si>
    <t>2КТП-2457п,  10/0,4  кВ ,   2000 кВА</t>
  </si>
  <si>
    <t>2КТП-2431п,  10/0,4  кВ ,   800 кВА</t>
  </si>
  <si>
    <t>2КТП-2730п,  10/0,4  кВ ,   2000 кВА</t>
  </si>
  <si>
    <t xml:space="preserve">2КТП по ул.Шумана 2,  10/0,4  кВ ,   800 кВА </t>
  </si>
  <si>
    <t>2КТП-3116п,  10/0,4  кВ ,   1260 кВА</t>
  </si>
  <si>
    <t>2КТП-3107п,  10/0,4  кВ ,   2000 кВА</t>
  </si>
  <si>
    <t>2КТП-3115п,  10/0,4  кВ ,   800 кВА</t>
  </si>
  <si>
    <t>2КТП -3106п,  10/0,4  кВ ,   2000 кВА</t>
  </si>
  <si>
    <t>2БКТП-3158п,  10/0,4  кВ ,   2000 кВА</t>
  </si>
  <si>
    <t xml:space="preserve">2КТП-3024п,  10/0,4  кВ ,   2000 кВА </t>
  </si>
  <si>
    <t>2БКТП-1974п,  10/0,4  кВ ,   2000 кВА</t>
  </si>
  <si>
    <t>2БКТП-1992п,  10/0,4  кВ ,   1260 кВА</t>
  </si>
  <si>
    <t>2КТП-2642п,  10/0,4  кВ ,   2000 кВА</t>
  </si>
  <si>
    <t>2КТП-2288п,  10/0,4  кВ ,   2000 кВА</t>
  </si>
  <si>
    <t>2КТП-2231п,  10/0,4  кВ ,   2000 кВА</t>
  </si>
  <si>
    <t>2БКТП-1625п,  10/0,4  кВ ,   2000 кВА</t>
  </si>
  <si>
    <t>2БКТП-2014п,  10/0,4  кВ ,   2000 кВА</t>
  </si>
  <si>
    <t>2БКТП-2015п,  10/0,4  кВ ,   2000 кВА</t>
  </si>
  <si>
    <t>2КТП-3206п,  10/0,4  кВ ,   2000 кВА</t>
  </si>
  <si>
    <t>2КТП-3207п,  10/0,4  кВ ,   2500 кВА</t>
  </si>
  <si>
    <t>2КТП-3208п,  10/0,4  кВ ,   2500 кВА</t>
  </si>
  <si>
    <t>2БКТП-2759п,  10/0,4  кВ ,   2000 кВА</t>
  </si>
  <si>
    <t>2БКТП-2760п,  10/0,4  кВ ,   2000 кВА</t>
  </si>
  <si>
    <t>2БКТП-3246п,  10/0,4  кВ ,   1260 кВА</t>
  </si>
  <si>
    <t>2КТП-3074п,  10/0,4  кВ ,   2000 кВА</t>
  </si>
  <si>
    <t>2БКТП-3380п,  10/0,4  кВ ,   2000 кВА</t>
  </si>
  <si>
    <t>2БКТП-3322п,  10/0,4  кВ ,   2500 кВА</t>
  </si>
  <si>
    <t>2КТППН-2323П,  10/0,4  кВ ,   2500 кВА</t>
  </si>
  <si>
    <t>4КТП-2747п ,  10/0,4  кВ ,   5000 кВА</t>
  </si>
  <si>
    <t>2БКТП-24,  10/0,4  кВ ,   2500 кВА</t>
  </si>
  <si>
    <t>КТП-25,  10/0,4  кВ ,   630 кВА</t>
  </si>
  <si>
    <t>КТП-26,  10/0,4  кВ ,   1250 кВА</t>
  </si>
  <si>
    <t>КТП-30,  10/0,4  кВ ,   1000 кВА</t>
  </si>
  <si>
    <t>КТП - 34,  10/0,4  кВ ,   2500 кВА</t>
  </si>
  <si>
    <t>2КТП 3403п,  10/0,4  кВ ,   2000 кВА</t>
  </si>
  <si>
    <t>2БКТП-3123п,  10/0,4  кВ ,   126 0кВА</t>
  </si>
  <si>
    <t>2БКТП-3507п,  10/0,4  кВ ,   3200 кВА</t>
  </si>
  <si>
    <t>КТП- Н-776п,  10/0,4  кВ ,   630 кВА</t>
  </si>
  <si>
    <t>2БКТП 3473п,  10/0,4  кВ ,   2500 кВА</t>
  </si>
  <si>
    <t>2КТП-2904п,  10/0,4  кВ ,   1260 кВА</t>
  </si>
  <si>
    <t>2КТП-3131п  10/0,4  кВ ,   320 кВА</t>
  </si>
  <si>
    <t>2РТП-2580п,  10/0,4  кВ ,   2000 кВА</t>
  </si>
  <si>
    <t>2РТП-2581п,  10/0,4  кВ ,   2000 кВА</t>
  </si>
  <si>
    <t>2РТП-2582п,  10/0,4  кВ ,   2000 кВА</t>
  </si>
  <si>
    <t>2РТП-2583п,  10/0,4  кВ ,   2000 кВА</t>
  </si>
  <si>
    <t>2БРТП-3516п,  10/0,4  кВ ,   2500 кВА</t>
  </si>
  <si>
    <t>2БКТП 3526п,  10/0,4  кВ ,   2000 кВА</t>
  </si>
  <si>
    <t>2БКТП-Сармат 1,  10/0,4  кВ ,   2500 кВА</t>
  </si>
  <si>
    <t>2БКТП-Сармат 2,  10/0,4  кВ ,   2500 кВА</t>
  </si>
  <si>
    <t>2КТП-ЗТ-3,  10/0,4  кВ ,   2000 кВА</t>
  </si>
  <si>
    <t>2КТП-ЗТ-4,  10/0,4  кВ ,   2500 кВА</t>
  </si>
  <si>
    <t>2КТП-"Германия 5",  10/0,4  кВ ,   630 кВА</t>
  </si>
  <si>
    <t>2КТП-3290п,  10/0,4  кВ ,   1260 кВА</t>
  </si>
  <si>
    <t>2КТП-3518п,  10/0,4  кВ ,   800 кВА</t>
  </si>
  <si>
    <t>2КТП-2698п,  10/0,4  кВ ,   1260 кВА</t>
  </si>
  <si>
    <t>2КТП-ЕС-9,  10/0,4  кВ ,   2000 кВА</t>
  </si>
  <si>
    <t>2КТП-ЕС-5,  10/0,4  кВ ,   1260 кВА</t>
  </si>
  <si>
    <t>2КТП-3520п,  10/0,4  кВ ,   2000 кВА</t>
  </si>
  <si>
    <t>КТП-2543п,  10/0,4  кВ ,   400 кВА</t>
  </si>
  <si>
    <t>2КТП-3470п,  10/0,4  кВ ,   2000 кВА</t>
  </si>
  <si>
    <t>2КТП-3524п ,  10/0,4  кВ ,   2000 кВА</t>
  </si>
  <si>
    <t>2БКТП-3310п,  10/0,4  кВ ,   3200 кВА</t>
  </si>
  <si>
    <t>ЗТП-3162п,  10/0,4  кВ ,   2500 кВА</t>
  </si>
  <si>
    <t>КТП-НС-8-4-51п,  10/0,4  кВ ,   630 кВА</t>
  </si>
  <si>
    <t>КТП-НС-8-4-52п,  10/0,4  кВ ,   630 кВА</t>
  </si>
  <si>
    <t>2БКТП-1908п,  10/0,4  кВ ,   2000 кВА</t>
  </si>
  <si>
    <t>2БКТП-1909п,  10/0,4  кВ ,   2000 кВА</t>
  </si>
  <si>
    <t>2БКТП-1910п,  10/0,4  кВ ,   2000 кВА</t>
  </si>
  <si>
    <t>2БКТП-1911п,  10/0,4  кВ ,   2000 кВА</t>
  </si>
  <si>
    <t>2БКТП-2780п,  10/0,4  кВ ,   1260 кВА</t>
  </si>
  <si>
    <t>2КТП-2626п,  10/0,4  кВ ,   1260 кВА</t>
  </si>
  <si>
    <t>2КТП-2787п,  10/0,4  кВ ,   1260 кВА</t>
  </si>
  <si>
    <t>2КТП-2961п,  10/0,4  кВ ,   1260 кВА</t>
  </si>
  <si>
    <t>КТП-3475п,  10/0,4  кВ ,   1000 кВА</t>
  </si>
  <si>
    <t>2КТП-Н732п,  10/0,4  кВ ,   1260 кВА</t>
  </si>
  <si>
    <t>2КТП-2949п,  10/0,4  кВ ,   1260 кВА</t>
  </si>
  <si>
    <t>КТП-7а,  10/0,4  кВ ,   320 кВА</t>
  </si>
  <si>
    <t>КТП-7,  10/0,4  кВ ,   320 кВА</t>
  </si>
  <si>
    <t>КТП-8,  10/0,4  кВ ,   200 кВА</t>
  </si>
  <si>
    <t>КТП-1465п,  10/0,4  кВ ,   400 кВА</t>
  </si>
  <si>
    <t>КТП-Н540-1,  10/0,4  кВ ,   400 кВА</t>
  </si>
  <si>
    <t>КТП-Н540-2,  10/0,4  кВ ,   400 кВА</t>
  </si>
  <si>
    <t>2БКТП-1680п,  10/0,4  кВ ,   2000 кВА</t>
  </si>
  <si>
    <t>КТП-1069п,  10/0,4  кВ ,   630 кВА</t>
  </si>
  <si>
    <t>2КТП-3375п,  10/0,4  кВ ,   2000 кВА</t>
  </si>
  <si>
    <t>КТП-1076п,  10/0,4  кВ ,   630 кВА</t>
  </si>
  <si>
    <t>ТП-937п,  10/0,4  кВ ,   100 кВА</t>
  </si>
  <si>
    <t>ТП-878п,  10/0,4  кВ ,   160 кВА</t>
  </si>
  <si>
    <t>ТП-877п,  10/0,4  кВ ,   160 кВА</t>
  </si>
  <si>
    <t>2КТП-5-103п,  10/0,4  кВ ,   800 кВА</t>
  </si>
  <si>
    <t>КТП-5-122п,  10/0,4  кВ ,   1000 кВА</t>
  </si>
  <si>
    <t>2КТП-1-205п,  10/0,4  кВ ,   1260 кВА</t>
  </si>
  <si>
    <t>КТП-А-3-1099п,  10/0,4  кВ ,   630 кВА</t>
  </si>
  <si>
    <t>2БКТП-3388п,  10/0,4  кВ ,   2000 кВА</t>
  </si>
  <si>
    <t>2БКТП-3421п,  10/0,4  кВ ,   3200 кВА</t>
  </si>
  <si>
    <t>2БКТП-3422п,  10/0,4  кВ ,   4000 кВА</t>
  </si>
  <si>
    <t>2КТП-2778п,  10/0,4  кВ ,   1260 кВА</t>
  </si>
  <si>
    <t>2КТП-2779п,  10/0,4  кВ ,   2000 кВА</t>
  </si>
  <si>
    <t>Текущий объем свободной мощности, МВт</t>
  </si>
  <si>
    <t>Наименование ПС, ТП с указанием классов напряжения, количества и мощности трансформаторов</t>
  </si>
  <si>
    <t>Муниципальное образование</t>
  </si>
  <si>
    <t>Город/ Населенный пункт</t>
  </si>
  <si>
    <t>Район (только для городов)</t>
  </si>
  <si>
    <t>город Краснодар</t>
  </si>
  <si>
    <t>город-курорт Анапа</t>
  </si>
  <si>
    <t>город Новороссийск</t>
  </si>
  <si>
    <t>Туапсинский район</t>
  </si>
  <si>
    <t>с. Бжид</t>
  </si>
  <si>
    <t>с. Небуг</t>
  </si>
  <si>
    <t>Новопокровский район</t>
  </si>
  <si>
    <t>ст. Новопокровская</t>
  </si>
  <si>
    <t>город-курорт Геленджик</t>
  </si>
  <si>
    <t>с. Абрау-Дюрсо</t>
  </si>
  <si>
    <t>Краснодар</t>
  </si>
  <si>
    <t>Геленджик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</si>
</sst>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00"/>
    <numFmt numFmtId="165" formatCode="0.000"/>
    <numFmt numFmtId="166" formatCode="#,##0.00000"/>
    <numFmt numFmtId="167" formatCode="#,##0.000000"/>
    <numFmt numFmtId="168" formatCode="0.0"/>
    <numFmt numFmtId="169" formatCode="#,##0.0000"/>
    <numFmt numFmtId="170" formatCode="#,##0.0000000"/>
  </numFmts>
  <fonts count="1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ahoma"/>
      <family val="2"/>
      <charset val="204"/>
    </font>
    <font>
      <sz val="11"/>
      <color indexed="9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B05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name val="Arial Cyr"/>
      <charset val="204"/>
    </font>
    <font>
      <sz val="10"/>
      <color theme="0"/>
      <name val="Arial Cyr"/>
      <charset val="204"/>
    </font>
    <font>
      <b/>
      <sz val="9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b/>
      <sz val="10"/>
      <color theme="0"/>
      <name val="Arial Cyr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B05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sz val="11"/>
      <color rgb="FF00B05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7"/>
      <color rgb="FF000000"/>
      <name val="Times New Roman"/>
      <family val="1"/>
      <charset val="204"/>
    </font>
    <font>
      <b/>
      <u/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5" fillId="0" borderId="0" applyNumberFormat="0" applyFill="0" applyBorder="0" applyAlignment="0" applyProtection="0"/>
    <xf numFmtId="0" fontId="26" fillId="0" borderId="0"/>
    <xf numFmtId="0" fontId="32" fillId="0" borderId="0"/>
    <xf numFmtId="43" fontId="37" fillId="0" borderId="0" applyFont="0" applyFill="0" applyBorder="0" applyAlignment="0" applyProtection="0"/>
    <xf numFmtId="0" fontId="32" fillId="0" borderId="0"/>
    <xf numFmtId="0" fontId="55" fillId="0" borderId="0"/>
    <xf numFmtId="0" fontId="55" fillId="0" borderId="0"/>
    <xf numFmtId="4" fontId="61" fillId="6" borderId="1" applyBorder="0">
      <alignment horizontal="right"/>
    </xf>
    <xf numFmtId="0" fontId="32" fillId="0" borderId="0"/>
    <xf numFmtId="0" fontId="23" fillId="0" borderId="0"/>
    <xf numFmtId="0" fontId="96" fillId="0" borderId="0" applyNumberFormat="0" applyBorder="0" applyProtection="0"/>
    <xf numFmtId="0" fontId="22" fillId="0" borderId="0"/>
    <xf numFmtId="43" fontId="22" fillId="0" borderId="0" applyFont="0" applyFill="0" applyBorder="0" applyAlignment="0" applyProtection="0"/>
  </cellStyleXfs>
  <cellXfs count="887">
    <xf numFmtId="0" fontId="0" fillId="0" borderId="0" xfId="0"/>
    <xf numFmtId="0" fontId="27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27" fillId="0" borderId="8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3" fontId="33" fillId="0" borderId="1" xfId="0" applyNumberFormat="1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164" fontId="33" fillId="0" borderId="1" xfId="0" applyNumberFormat="1" applyFont="1" applyBorder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3" fontId="31" fillId="3" borderId="1" xfId="0" applyNumberFormat="1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 wrapText="1"/>
    </xf>
    <xf numFmtId="4" fontId="27" fillId="3" borderId="0" xfId="0" applyNumberFormat="1" applyFont="1" applyFill="1" applyAlignment="1">
      <alignment horizontal="center" vertical="center" wrapText="1"/>
    </xf>
    <xf numFmtId="0" fontId="35" fillId="3" borderId="0" xfId="0" applyFont="1" applyFill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41" fillId="3" borderId="2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5" fillId="3" borderId="0" xfId="0" applyFont="1" applyFill="1" applyAlignment="1">
      <alignment horizontal="left" vertical="center"/>
    </xf>
    <xf numFmtId="0" fontId="31" fillId="0" borderId="5" xfId="0" applyFont="1" applyBorder="1" applyAlignment="1">
      <alignment horizontal="center" vertical="center" wrapText="1"/>
    </xf>
    <xf numFmtId="3" fontId="31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3" fontId="27" fillId="0" borderId="0" xfId="0" applyNumberFormat="1" applyFont="1" applyAlignment="1">
      <alignment horizontal="center" vertical="center" wrapText="1"/>
    </xf>
    <xf numFmtId="4" fontId="27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" fontId="28" fillId="0" borderId="0" xfId="0" applyNumberFormat="1" applyFont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44" fillId="0" borderId="0" xfId="0" applyFont="1"/>
    <xf numFmtId="0" fontId="27" fillId="0" borderId="0" xfId="0" applyFont="1" applyAlignment="1">
      <alignment wrapText="1"/>
    </xf>
    <xf numFmtId="0" fontId="46" fillId="0" borderId="0" xfId="0" applyFont="1"/>
    <xf numFmtId="0" fontId="46" fillId="0" borderId="0" xfId="0" applyFont="1" applyAlignment="1">
      <alignment horizontal="center" vertical="center"/>
    </xf>
    <xf numFmtId="3" fontId="46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wrapText="1"/>
    </xf>
    <xf numFmtId="0" fontId="49" fillId="0" borderId="1" xfId="0" applyFont="1" applyBorder="1" applyAlignment="1">
      <alignment horizontal="center" vertical="center" wrapText="1"/>
    </xf>
    <xf numFmtId="0" fontId="46" fillId="4" borderId="0" xfId="0" applyFont="1" applyFill="1" applyAlignment="1">
      <alignment horizontal="center" vertical="center" wrapText="1"/>
    </xf>
    <xf numFmtId="0" fontId="46" fillId="4" borderId="0" xfId="0" applyFont="1" applyFill="1" applyAlignment="1">
      <alignment horizontal="center"/>
    </xf>
    <xf numFmtId="0" fontId="38" fillId="3" borderId="1" xfId="0" applyFont="1" applyFill="1" applyBorder="1" applyAlignment="1">
      <alignment horizontal="center" vertical="center"/>
    </xf>
    <xf numFmtId="0" fontId="46" fillId="5" borderId="0" xfId="0" applyFont="1" applyFill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vertical="center" wrapText="1"/>
    </xf>
    <xf numFmtId="164" fontId="27" fillId="3" borderId="1" xfId="0" applyNumberFormat="1" applyFont="1" applyFill="1" applyBorder="1" applyAlignment="1">
      <alignment horizontal="center" vertical="center" wrapText="1"/>
    </xf>
    <xf numFmtId="4" fontId="39" fillId="3" borderId="1" xfId="0" applyNumberFormat="1" applyFont="1" applyFill="1" applyBorder="1" applyAlignment="1">
      <alignment horizontal="center" vertical="center"/>
    </xf>
    <xf numFmtId="4" fontId="39" fillId="3" borderId="1" xfId="0" applyNumberFormat="1" applyFont="1" applyFill="1" applyBorder="1" applyAlignment="1">
      <alignment vertical="center"/>
    </xf>
    <xf numFmtId="4" fontId="52" fillId="3" borderId="1" xfId="0" applyNumberFormat="1" applyFont="1" applyFill="1" applyBorder="1" applyAlignment="1">
      <alignment horizontal="center" vertical="center"/>
    </xf>
    <xf numFmtId="0" fontId="27" fillId="3" borderId="0" xfId="0" applyFont="1" applyFill="1"/>
    <xf numFmtId="0" fontId="27" fillId="3" borderId="13" xfId="0" applyFont="1" applyFill="1" applyBorder="1" applyAlignment="1">
      <alignment horizontal="center" vertical="center" wrapText="1"/>
    </xf>
    <xf numFmtId="0" fontId="44" fillId="3" borderId="0" xfId="0" applyFont="1" applyFill="1"/>
    <xf numFmtId="0" fontId="51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30" fillId="3" borderId="1" xfId="0" applyNumberFormat="1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 wrapText="1"/>
    </xf>
    <xf numFmtId="0" fontId="51" fillId="0" borderId="0" xfId="5" applyFont="1"/>
    <xf numFmtId="0" fontId="54" fillId="0" borderId="0" xfId="5" applyFont="1" applyAlignment="1">
      <alignment horizontal="left"/>
    </xf>
    <xf numFmtId="0" fontId="41" fillId="0" borderId="0" xfId="5" applyFont="1" applyAlignment="1">
      <alignment horizontal="right"/>
    </xf>
    <xf numFmtId="0" fontId="41" fillId="0" borderId="0" xfId="5" applyFont="1" applyAlignment="1">
      <alignment horizontal="right" vertical="center"/>
    </xf>
    <xf numFmtId="0" fontId="55" fillId="0" borderId="0" xfId="6"/>
    <xf numFmtId="0" fontId="55" fillId="0" borderId="0" xfId="7"/>
    <xf numFmtId="0" fontId="56" fillId="0" borderId="0" xfId="7" applyFont="1"/>
    <xf numFmtId="0" fontId="55" fillId="0" borderId="0" xfId="7" applyAlignment="1">
      <alignment vertical="center"/>
    </xf>
    <xf numFmtId="0" fontId="56" fillId="0" borderId="0" xfId="6" applyFont="1"/>
    <xf numFmtId="0" fontId="55" fillId="0" borderId="0" xfId="6" applyAlignment="1">
      <alignment vertical="center"/>
    </xf>
    <xf numFmtId="0" fontId="57" fillId="0" borderId="0" xfId="5" applyFont="1" applyAlignment="1">
      <alignment horizontal="center"/>
    </xf>
    <xf numFmtId="0" fontId="58" fillId="0" borderId="0" xfId="5" applyFont="1" applyAlignment="1">
      <alignment horizontal="center"/>
    </xf>
    <xf numFmtId="0" fontId="58" fillId="0" borderId="0" xfId="5" applyFont="1" applyAlignment="1">
      <alignment horizontal="center" vertical="center"/>
    </xf>
    <xf numFmtId="0" fontId="59" fillId="0" borderId="0" xfId="5" applyFont="1" applyAlignment="1">
      <alignment horizontal="center"/>
    </xf>
    <xf numFmtId="0" fontId="57" fillId="0" borderId="0" xfId="5" applyFont="1" applyAlignment="1">
      <alignment horizontal="center" vertical="center"/>
    </xf>
    <xf numFmtId="0" fontId="58" fillId="0" borderId="1" xfId="5" applyFont="1" applyBorder="1" applyAlignment="1">
      <alignment horizontal="center" vertical="center" wrapText="1"/>
    </xf>
    <xf numFmtId="0" fontId="58" fillId="0" borderId="1" xfId="5" applyFont="1" applyBorder="1" applyAlignment="1">
      <alignment horizontal="center"/>
    </xf>
    <xf numFmtId="0" fontId="58" fillId="0" borderId="1" xfId="5" applyFont="1" applyBorder="1" applyAlignment="1">
      <alignment horizontal="center" vertical="center"/>
    </xf>
    <xf numFmtId="0" fontId="41" fillId="0" borderId="1" xfId="5" applyFont="1" applyBorder="1" applyAlignment="1">
      <alignment horizontal="center" vertical="center"/>
    </xf>
    <xf numFmtId="0" fontId="41" fillId="0" borderId="1" xfId="5" applyFont="1" applyBorder="1" applyAlignment="1">
      <alignment horizontal="center"/>
    </xf>
    <xf numFmtId="0" fontId="54" fillId="0" borderId="1" xfId="5" applyFont="1" applyBorder="1" applyAlignment="1">
      <alignment horizontal="center"/>
    </xf>
    <xf numFmtId="0" fontId="41" fillId="0" borderId="1" xfId="5" applyFont="1" applyBorder="1" applyAlignment="1">
      <alignment horizontal="left"/>
    </xf>
    <xf numFmtId="4" fontId="41" fillId="0" borderId="1" xfId="5" applyNumberFormat="1" applyFont="1" applyBorder="1" applyAlignment="1">
      <alignment horizontal="center" vertical="center"/>
    </xf>
    <xf numFmtId="0" fontId="58" fillId="0" borderId="1" xfId="5" applyFont="1" applyBorder="1" applyAlignment="1">
      <alignment vertical="center"/>
    </xf>
    <xf numFmtId="0" fontId="58" fillId="0" borderId="1" xfId="5" applyFont="1" applyBorder="1"/>
    <xf numFmtId="0" fontId="59" fillId="0" borderId="1" xfId="5" applyFont="1" applyBorder="1" applyAlignment="1">
      <alignment horizontal="center"/>
    </xf>
    <xf numFmtId="4" fontId="58" fillId="0" borderId="1" xfId="5" applyNumberFormat="1" applyFont="1" applyBorder="1" applyAlignment="1">
      <alignment horizontal="center" vertical="center"/>
    </xf>
    <xf numFmtId="0" fontId="60" fillId="0" borderId="0" xfId="6" applyFont="1"/>
    <xf numFmtId="0" fontId="54" fillId="0" borderId="1" xfId="5" applyFont="1" applyBorder="1" applyAlignment="1">
      <alignment horizontal="center" wrapText="1"/>
    </xf>
    <xf numFmtId="49" fontId="41" fillId="0" borderId="1" xfId="5" applyNumberFormat="1" applyFont="1" applyBorder="1" applyAlignment="1">
      <alignment horizontal="left"/>
    </xf>
    <xf numFmtId="164" fontId="58" fillId="0" borderId="1" xfId="5" applyNumberFormat="1" applyFont="1" applyBorder="1" applyAlignment="1">
      <alignment horizontal="center" vertical="center"/>
    </xf>
    <xf numFmtId="4" fontId="58" fillId="3" borderId="0" xfId="5" applyNumberFormat="1" applyFont="1" applyFill="1" applyAlignment="1">
      <alignment horizontal="center" vertical="center"/>
    </xf>
    <xf numFmtId="0" fontId="58" fillId="0" borderId="9" xfId="5" applyFont="1" applyBorder="1" applyAlignment="1">
      <alignment vertical="center"/>
    </xf>
    <xf numFmtId="4" fontId="41" fillId="3" borderId="0" xfId="8" applyFont="1" applyFill="1" applyBorder="1" applyAlignment="1">
      <alignment horizontal="center"/>
    </xf>
    <xf numFmtId="164" fontId="41" fillId="0" borderId="1" xfId="5" applyNumberFormat="1" applyFont="1" applyBorder="1" applyAlignment="1">
      <alignment horizontal="center" vertical="center"/>
    </xf>
    <xf numFmtId="16" fontId="41" fillId="0" borderId="1" xfId="5" applyNumberFormat="1" applyFont="1" applyBorder="1" applyAlignment="1">
      <alignment horizontal="left"/>
    </xf>
    <xf numFmtId="164" fontId="60" fillId="0" borderId="0" xfId="6" applyNumberFormat="1" applyFont="1"/>
    <xf numFmtId="165" fontId="41" fillId="0" borderId="0" xfId="5" applyNumberFormat="1" applyFont="1" applyAlignment="1">
      <alignment vertical="center"/>
    </xf>
    <xf numFmtId="0" fontId="54" fillId="0" borderId="0" xfId="5" applyFont="1" applyAlignment="1">
      <alignment horizontal="justify" vertical="center" wrapText="1"/>
    </xf>
    <xf numFmtId="0" fontId="60" fillId="0" borderId="15" xfId="5" applyFont="1" applyBorder="1"/>
    <xf numFmtId="0" fontId="60" fillId="0" borderId="0" xfId="5" applyFont="1" applyAlignment="1">
      <alignment vertical="center"/>
    </xf>
    <xf numFmtId="0" fontId="58" fillId="0" borderId="0" xfId="5" applyFont="1" applyAlignment="1">
      <alignment vertical="center"/>
    </xf>
    <xf numFmtId="0" fontId="60" fillId="0" borderId="15" xfId="5" applyFont="1" applyBorder="1" applyAlignment="1">
      <alignment vertical="center"/>
    </xf>
    <xf numFmtId="0" fontId="58" fillId="0" borderId="0" xfId="5" applyFont="1"/>
    <xf numFmtId="0" fontId="59" fillId="0" borderId="0" xfId="5" applyFont="1"/>
    <xf numFmtId="49" fontId="63" fillId="0" borderId="0" xfId="5" applyNumberFormat="1" applyFont="1" applyAlignment="1">
      <alignment horizontal="left"/>
    </xf>
    <xf numFmtId="4" fontId="64" fillId="3" borderId="0" xfId="9" applyNumberFormat="1" applyFont="1" applyFill="1" applyAlignment="1">
      <alignment horizontal="left" vertical="center" wrapText="1"/>
    </xf>
    <xf numFmtId="166" fontId="64" fillId="3" borderId="0" xfId="9" applyNumberFormat="1" applyFont="1" applyFill="1" applyAlignment="1">
      <alignment horizontal="left" vertical="center" wrapText="1"/>
    </xf>
    <xf numFmtId="167" fontId="64" fillId="3" borderId="0" xfId="9" applyNumberFormat="1" applyFont="1" applyFill="1" applyAlignment="1">
      <alignment horizontal="right" vertical="center"/>
    </xf>
    <xf numFmtId="0" fontId="51" fillId="3" borderId="0" xfId="9" applyFont="1" applyFill="1" applyAlignment="1">
      <alignment horizontal="left"/>
    </xf>
    <xf numFmtId="0" fontId="41" fillId="3" borderId="0" xfId="9" applyFont="1" applyFill="1" applyAlignment="1">
      <alignment horizontal="left" vertical="center" wrapText="1"/>
    </xf>
    <xf numFmtId="0" fontId="41" fillId="3" borderId="0" xfId="9" applyFont="1" applyFill="1"/>
    <xf numFmtId="4" fontId="41" fillId="3" borderId="0" xfId="9" applyNumberFormat="1" applyFont="1" applyFill="1"/>
    <xf numFmtId="0" fontId="57" fillId="0" borderId="0" xfId="5" applyFont="1"/>
    <xf numFmtId="0" fontId="41" fillId="0" borderId="1" xfId="5" applyFont="1" applyBorder="1" applyAlignment="1">
      <alignment horizontal="center" vertical="center" wrapText="1"/>
    </xf>
    <xf numFmtId="4" fontId="41" fillId="0" borderId="1" xfId="5" applyNumberFormat="1" applyFont="1" applyBorder="1" applyAlignment="1">
      <alignment horizontal="center"/>
    </xf>
    <xf numFmtId="49" fontId="41" fillId="0" borderId="1" xfId="5" applyNumberFormat="1" applyFont="1" applyBorder="1" applyAlignment="1">
      <alignment horizontal="center"/>
    </xf>
    <xf numFmtId="168" fontId="41" fillId="0" borderId="1" xfId="5" applyNumberFormat="1" applyFont="1" applyBorder="1" applyAlignment="1">
      <alignment horizontal="center"/>
    </xf>
    <xf numFmtId="49" fontId="41" fillId="0" borderId="1" xfId="5" applyNumberFormat="1" applyFont="1" applyBorder="1" applyAlignment="1">
      <alignment horizontal="center" vertical="center" wrapText="1"/>
    </xf>
    <xf numFmtId="0" fontId="66" fillId="0" borderId="0" xfId="7" applyFont="1"/>
    <xf numFmtId="0" fontId="67" fillId="0" borderId="0" xfId="7" applyFont="1" applyAlignment="1">
      <alignment horizontal="right"/>
    </xf>
    <xf numFmtId="0" fontId="67" fillId="0" borderId="0" xfId="7" applyFont="1"/>
    <xf numFmtId="0" fontId="41" fillId="0" borderId="1" xfId="5" applyFont="1" applyBorder="1" applyAlignment="1">
      <alignment horizontal="center" wrapText="1"/>
    </xf>
    <xf numFmtId="49" fontId="41" fillId="0" borderId="1" xfId="5" applyNumberFormat="1" applyFont="1" applyBorder="1" applyAlignment="1">
      <alignment horizontal="center" wrapText="1"/>
    </xf>
    <xf numFmtId="49" fontId="41" fillId="0" borderId="1" xfId="5" applyNumberFormat="1" applyFont="1" applyBorder="1" applyAlignment="1">
      <alignment horizontal="center" vertical="center"/>
    </xf>
    <xf numFmtId="4" fontId="55" fillId="0" borderId="0" xfId="7" applyNumberFormat="1"/>
    <xf numFmtId="4" fontId="66" fillId="0" borderId="0" xfId="7" applyNumberFormat="1" applyFont="1"/>
    <xf numFmtId="4" fontId="58" fillId="0" borderId="1" xfId="5" applyNumberFormat="1" applyFont="1" applyBorder="1" applyAlignment="1">
      <alignment horizontal="center"/>
    </xf>
    <xf numFmtId="0" fontId="68" fillId="3" borderId="0" xfId="7" applyFont="1" applyFill="1"/>
    <xf numFmtId="0" fontId="32" fillId="0" borderId="0" xfId="5"/>
    <xf numFmtId="0" fontId="32" fillId="3" borderId="0" xfId="5" applyFill="1"/>
    <xf numFmtId="0" fontId="70" fillId="3" borderId="0" xfId="5" applyFont="1" applyFill="1"/>
    <xf numFmtId="0" fontId="71" fillId="3" borderId="0" xfId="5" applyFont="1" applyFill="1"/>
    <xf numFmtId="4" fontId="71" fillId="3" borderId="0" xfId="5" applyNumberFormat="1" applyFont="1" applyFill="1" applyAlignment="1">
      <alignment horizontal="right"/>
    </xf>
    <xf numFmtId="0" fontId="71" fillId="0" borderId="1" xfId="5" applyFont="1" applyBorder="1"/>
    <xf numFmtId="4" fontId="71" fillId="7" borderId="1" xfId="5" applyNumberFormat="1" applyFont="1" applyFill="1" applyBorder="1" applyAlignment="1">
      <alignment horizontal="right"/>
    </xf>
    <xf numFmtId="0" fontId="72" fillId="3" borderId="0" xfId="5" applyFont="1" applyFill="1"/>
    <xf numFmtId="4" fontId="72" fillId="3" borderId="0" xfId="5" applyNumberFormat="1" applyFont="1" applyFill="1" applyAlignment="1">
      <alignment horizontal="right"/>
    </xf>
    <xf numFmtId="4" fontId="61" fillId="3" borderId="0" xfId="5" applyNumberFormat="1" applyFont="1" applyFill="1" applyAlignment="1">
      <alignment horizontal="right"/>
    </xf>
    <xf numFmtId="0" fontId="32" fillId="0" borderId="1" xfId="5" applyBorder="1"/>
    <xf numFmtId="4" fontId="61" fillId="7" borderId="1" xfId="5" applyNumberFormat="1" applyFont="1" applyFill="1" applyBorder="1" applyAlignment="1">
      <alignment horizontal="right"/>
    </xf>
    <xf numFmtId="4" fontId="73" fillId="3" borderId="0" xfId="5" applyNumberFormat="1" applyFont="1" applyFill="1" applyAlignment="1">
      <alignment horizontal="right"/>
    </xf>
    <xf numFmtId="0" fontId="58" fillId="0" borderId="15" xfId="5" applyFont="1" applyBorder="1" applyAlignment="1">
      <alignment wrapText="1"/>
    </xf>
    <xf numFmtId="0" fontId="58" fillId="0" borderId="0" xfId="5" applyFont="1" applyAlignment="1">
      <alignment wrapText="1"/>
    </xf>
    <xf numFmtId="0" fontId="55" fillId="0" borderId="0" xfId="5" applyFont="1"/>
    <xf numFmtId="3" fontId="33" fillId="2" borderId="1" xfId="0" applyNumberFormat="1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vertical="center" wrapText="1"/>
    </xf>
    <xf numFmtId="0" fontId="27" fillId="3" borderId="3" xfId="0" applyFont="1" applyFill="1" applyBorder="1" applyAlignment="1">
      <alignment vertical="center" wrapText="1"/>
    </xf>
    <xf numFmtId="0" fontId="27" fillId="3" borderId="0" xfId="0" applyFont="1" applyFill="1" applyAlignment="1">
      <alignment horizontal="right" vertical="center"/>
    </xf>
    <xf numFmtId="0" fontId="25" fillId="3" borderId="0" xfId="1" applyFill="1" applyBorder="1" applyAlignment="1">
      <alignment vertical="center" wrapText="1"/>
    </xf>
    <xf numFmtId="0" fontId="28" fillId="3" borderId="0" xfId="0" applyFont="1" applyFill="1" applyAlignment="1">
      <alignment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textRotation="90" wrapText="1"/>
    </xf>
    <xf numFmtId="0" fontId="27" fillId="3" borderId="1" xfId="0" applyFont="1" applyFill="1" applyBorder="1" applyAlignment="1">
      <alignment horizontal="center" vertical="center" textRotation="90" wrapText="1"/>
    </xf>
    <xf numFmtId="0" fontId="43" fillId="3" borderId="1" xfId="0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vertical="center" wrapText="1"/>
    </xf>
    <xf numFmtId="0" fontId="42" fillId="3" borderId="1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/>
    </xf>
    <xf numFmtId="0" fontId="27" fillId="3" borderId="0" xfId="0" applyFont="1" applyFill="1" applyAlignment="1">
      <alignment horizontal="center" vertical="center"/>
    </xf>
    <xf numFmtId="4" fontId="39" fillId="2" borderId="1" xfId="0" applyNumberFormat="1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 wrapText="1"/>
    </xf>
    <xf numFmtId="4" fontId="39" fillId="8" borderId="1" xfId="0" applyNumberFormat="1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 wrapText="1"/>
    </xf>
    <xf numFmtId="0" fontId="27" fillId="8" borderId="10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/>
    </xf>
    <xf numFmtId="0" fontId="81" fillId="0" borderId="2" xfId="0" applyFont="1" applyBorder="1" applyAlignment="1">
      <alignment vertical="center"/>
    </xf>
    <xf numFmtId="2" fontId="79" fillId="0" borderId="2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2" fontId="79" fillId="9" borderId="21" xfId="0" applyNumberFormat="1" applyFont="1" applyFill="1" applyBorder="1" applyAlignment="1">
      <alignment horizontal="center" vertical="center"/>
    </xf>
    <xf numFmtId="4" fontId="0" fillId="0" borderId="22" xfId="0" applyNumberFormat="1" applyBorder="1" applyAlignment="1">
      <alignment vertical="center"/>
    </xf>
    <xf numFmtId="4" fontId="38" fillId="0" borderId="1" xfId="0" applyNumberFormat="1" applyFont="1" applyBorder="1" applyAlignment="1">
      <alignment vertical="center"/>
    </xf>
    <xf numFmtId="4" fontId="82" fillId="9" borderId="22" xfId="0" applyNumberFormat="1" applyFont="1" applyFill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0" fontId="3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4" fontId="82" fillId="0" borderId="22" xfId="0" applyNumberFormat="1" applyFont="1" applyBorder="1" applyAlignment="1">
      <alignment horizontal="center" vertical="center"/>
    </xf>
    <xf numFmtId="4" fontId="38" fillId="0" borderId="2" xfId="0" applyNumberFormat="1" applyFont="1" applyBorder="1" applyAlignment="1">
      <alignment vertical="center"/>
    </xf>
    <xf numFmtId="164" fontId="39" fillId="2" borderId="1" xfId="0" applyNumberFormat="1" applyFont="1" applyFill="1" applyBorder="1" applyAlignment="1">
      <alignment horizontal="center" vertical="center"/>
    </xf>
    <xf numFmtId="4" fontId="52" fillId="2" borderId="1" xfId="0" applyNumberFormat="1" applyFont="1" applyFill="1" applyBorder="1" applyAlignment="1">
      <alignment horizontal="center" vertical="center"/>
    </xf>
    <xf numFmtId="164" fontId="27" fillId="2" borderId="1" xfId="0" applyNumberFormat="1" applyFont="1" applyFill="1" applyBorder="1" applyAlignment="1">
      <alignment horizontal="center" vertical="center" wrapText="1"/>
    </xf>
    <xf numFmtId="4" fontId="24" fillId="0" borderId="1" xfId="0" applyNumberFormat="1" applyFont="1" applyBorder="1" applyAlignment="1">
      <alignment vertical="center"/>
    </xf>
    <xf numFmtId="2" fontId="0" fillId="0" borderId="0" xfId="0" applyNumberFormat="1"/>
    <xf numFmtId="4" fontId="39" fillId="2" borderId="1" xfId="0" applyNumberFormat="1" applyFont="1" applyFill="1" applyBorder="1" applyAlignment="1">
      <alignment vertical="center"/>
    </xf>
    <xf numFmtId="0" fontId="49" fillId="2" borderId="10" xfId="0" applyFont="1" applyFill="1" applyBorder="1" applyAlignment="1">
      <alignment horizontal="center" vertical="center" wrapText="1"/>
    </xf>
    <xf numFmtId="1" fontId="44" fillId="3" borderId="0" xfId="0" applyNumberFormat="1" applyFont="1" applyFill="1"/>
    <xf numFmtId="0" fontId="27" fillId="0" borderId="0" xfId="0" applyFont="1" applyAlignment="1">
      <alignment vertical="top"/>
    </xf>
    <xf numFmtId="0" fontId="49" fillId="0" borderId="0" xfId="0" applyFont="1" applyAlignment="1">
      <alignment horizontal="left" vertical="center"/>
    </xf>
    <xf numFmtId="0" fontId="27" fillId="0" borderId="0" xfId="0" applyFont="1" applyAlignment="1">
      <alignment horizontal="right" vertical="center"/>
    </xf>
    <xf numFmtId="0" fontId="49" fillId="10" borderId="1" xfId="0" applyFont="1" applyFill="1" applyBorder="1" applyAlignment="1">
      <alignment horizontal="center" vertical="center" wrapText="1"/>
    </xf>
    <xf numFmtId="14" fontId="27" fillId="10" borderId="0" xfId="0" applyNumberFormat="1" applyFont="1" applyFill="1" applyAlignment="1">
      <alignment horizontal="center" vertical="center" wrapText="1"/>
    </xf>
    <xf numFmtId="0" fontId="27" fillId="10" borderId="0" xfId="0" applyFont="1" applyFill="1" applyAlignment="1">
      <alignment horizontal="right" vertical="center"/>
    </xf>
    <xf numFmtId="0" fontId="49" fillId="10" borderId="0" xfId="0" applyFont="1" applyFill="1" applyAlignment="1">
      <alignment horizontal="right" vertical="center"/>
    </xf>
    <xf numFmtId="0" fontId="49" fillId="10" borderId="0" xfId="0" applyFont="1" applyFill="1" applyAlignment="1">
      <alignment vertical="top"/>
    </xf>
    <xf numFmtId="0" fontId="49" fillId="10" borderId="0" xfId="0" applyFont="1" applyFill="1" applyAlignment="1">
      <alignment vertical="top" wrapText="1"/>
    </xf>
    <xf numFmtId="0" fontId="27" fillId="10" borderId="0" xfId="0" applyFont="1" applyFill="1" applyAlignment="1">
      <alignment vertical="top"/>
    </xf>
    <xf numFmtId="0" fontId="49" fillId="10" borderId="0" xfId="0" applyFont="1" applyFill="1" applyAlignment="1">
      <alignment horizontal="left" vertical="center"/>
    </xf>
    <xf numFmtId="0" fontId="49" fillId="3" borderId="0" xfId="0" applyFont="1" applyFill="1"/>
    <xf numFmtId="0" fontId="49" fillId="3" borderId="1" xfId="0" applyFont="1" applyFill="1" applyBorder="1" applyAlignment="1">
      <alignment horizontal="center" vertical="center" wrapText="1"/>
    </xf>
    <xf numFmtId="4" fontId="49" fillId="3" borderId="0" xfId="0" applyNumberFormat="1" applyFont="1" applyFill="1"/>
    <xf numFmtId="0" fontId="49" fillId="3" borderId="10" xfId="0" applyFont="1" applyFill="1" applyBorder="1" applyAlignment="1">
      <alignment horizontal="center" vertical="center" wrapText="1"/>
    </xf>
    <xf numFmtId="0" fontId="49" fillId="0" borderId="0" xfId="0" applyFont="1" applyAlignment="1">
      <alignment vertical="top" wrapText="1"/>
    </xf>
    <xf numFmtId="4" fontId="27" fillId="3" borderId="10" xfId="0" applyNumberFormat="1" applyFont="1" applyFill="1" applyBorder="1" applyAlignment="1">
      <alignment horizontal="center" vertical="center" wrapText="1"/>
    </xf>
    <xf numFmtId="0" fontId="84" fillId="0" borderId="0" xfId="10" applyFont="1"/>
    <xf numFmtId="0" fontId="83" fillId="0" borderId="2" xfId="10" applyFont="1" applyBorder="1" applyAlignment="1">
      <alignment horizontal="center" vertical="center"/>
    </xf>
    <xf numFmtId="0" fontId="83" fillId="0" borderId="8" xfId="10" applyFont="1" applyBorder="1" applyAlignment="1">
      <alignment horizontal="center" vertical="center"/>
    </xf>
    <xf numFmtId="0" fontId="83" fillId="0" borderId="3" xfId="10" applyFont="1" applyBorder="1" applyAlignment="1">
      <alignment horizontal="center" vertical="center"/>
    </xf>
    <xf numFmtId="0" fontId="85" fillId="0" borderId="1" xfId="10" applyFont="1" applyBorder="1" applyAlignment="1">
      <alignment horizontal="center" vertical="center"/>
    </xf>
    <xf numFmtId="0" fontId="86" fillId="0" borderId="1" xfId="10" applyFont="1" applyBorder="1" applyAlignment="1">
      <alignment horizontal="center"/>
    </xf>
    <xf numFmtId="0" fontId="86" fillId="0" borderId="0" xfId="10" applyFont="1" applyAlignment="1">
      <alignment horizontal="left"/>
    </xf>
    <xf numFmtId="0" fontId="54" fillId="0" borderId="1" xfId="10" applyFont="1" applyBorder="1" applyAlignment="1">
      <alignment horizontal="center" vertical="center"/>
    </xf>
    <xf numFmtId="0" fontId="54" fillId="0" borderId="1" xfId="10" applyFont="1" applyBorder="1" applyAlignment="1">
      <alignment vertical="center" wrapText="1"/>
    </xf>
    <xf numFmtId="0" fontId="54" fillId="0" borderId="1" xfId="10" applyFont="1" applyBorder="1" applyAlignment="1">
      <alignment horizontal="center" vertical="center" wrapText="1"/>
    </xf>
    <xf numFmtId="0" fontId="84" fillId="0" borderId="0" xfId="10" applyFont="1" applyAlignment="1">
      <alignment vertical="center"/>
    </xf>
    <xf numFmtId="49" fontId="54" fillId="0" borderId="1" xfId="10" applyNumberFormat="1" applyFont="1" applyBorder="1" applyAlignment="1">
      <alignment horizontal="center" vertical="center"/>
    </xf>
    <xf numFmtId="0" fontId="87" fillId="0" borderId="1" xfId="10" applyFont="1" applyBorder="1" applyAlignment="1">
      <alignment horizontal="center" vertical="center"/>
    </xf>
    <xf numFmtId="0" fontId="88" fillId="0" borderId="1" xfId="10" applyFont="1" applyBorder="1" applyAlignment="1">
      <alignment vertical="center" wrapText="1"/>
    </xf>
    <xf numFmtId="0" fontId="59" fillId="0" borderId="1" xfId="10" applyFont="1" applyBorder="1" applyAlignment="1">
      <alignment horizontal="center" vertical="center"/>
    </xf>
    <xf numFmtId="0" fontId="59" fillId="0" borderId="1" xfId="10" applyFont="1" applyBorder="1" applyAlignment="1">
      <alignment vertical="center" wrapText="1"/>
    </xf>
    <xf numFmtId="0" fontId="82" fillId="0" borderId="0" xfId="10" applyFont="1" applyAlignment="1">
      <alignment vertical="center"/>
    </xf>
    <xf numFmtId="0" fontId="54" fillId="0" borderId="1" xfId="10" applyFont="1" applyBorder="1" applyAlignment="1">
      <alignment vertical="center"/>
    </xf>
    <xf numFmtId="0" fontId="59" fillId="0" borderId="1" xfId="10" applyFont="1" applyBorder="1" applyAlignment="1">
      <alignment vertical="center"/>
    </xf>
    <xf numFmtId="0" fontId="54" fillId="0" borderId="0" xfId="10" applyFont="1" applyAlignment="1">
      <alignment vertical="center"/>
    </xf>
    <xf numFmtId="2" fontId="54" fillId="0" borderId="0" xfId="10" applyNumberFormat="1" applyFont="1" applyAlignment="1">
      <alignment vertical="center"/>
    </xf>
    <xf numFmtId="0" fontId="59" fillId="0" borderId="0" xfId="10" applyFont="1" applyAlignment="1">
      <alignment vertical="center"/>
    </xf>
    <xf numFmtId="0" fontId="38" fillId="10" borderId="1" xfId="0" applyFont="1" applyFill="1" applyBorder="1" applyAlignment="1">
      <alignment horizontal="center" vertical="center" wrapText="1"/>
    </xf>
    <xf numFmtId="0" fontId="38" fillId="10" borderId="1" xfId="0" applyFont="1" applyFill="1" applyBorder="1" applyAlignment="1">
      <alignment horizontal="center" vertical="center"/>
    </xf>
    <xf numFmtId="0" fontId="42" fillId="10" borderId="1" xfId="0" applyFont="1" applyFill="1" applyBorder="1" applyAlignment="1">
      <alignment horizontal="center" vertical="center" wrapText="1"/>
    </xf>
    <xf numFmtId="0" fontId="42" fillId="10" borderId="1" xfId="0" applyFont="1" applyFill="1" applyBorder="1" applyAlignment="1">
      <alignment horizontal="center" vertical="center"/>
    </xf>
    <xf numFmtId="0" fontId="43" fillId="10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top"/>
    </xf>
    <xf numFmtId="4" fontId="54" fillId="0" borderId="1" xfId="10" applyNumberFormat="1" applyFont="1" applyBorder="1" applyAlignment="1">
      <alignment horizontal="center" vertical="center" wrapText="1"/>
    </xf>
    <xf numFmtId="2" fontId="54" fillId="0" borderId="1" xfId="10" applyNumberFormat="1" applyFont="1" applyBorder="1" applyAlignment="1">
      <alignment horizontal="center" vertical="center" wrapText="1"/>
    </xf>
    <xf numFmtId="1" fontId="54" fillId="0" borderId="1" xfId="10" applyNumberFormat="1" applyFont="1" applyBorder="1" applyAlignment="1">
      <alignment horizontal="center" vertical="center" wrapText="1"/>
    </xf>
    <xf numFmtId="4" fontId="88" fillId="0" borderId="1" xfId="10" applyNumberFormat="1" applyFont="1" applyBorder="1" applyAlignment="1">
      <alignment horizontal="center" vertical="center"/>
    </xf>
    <xf numFmtId="4" fontId="88" fillId="0" borderId="1" xfId="10" applyNumberFormat="1" applyFont="1" applyBorder="1" applyAlignment="1">
      <alignment horizontal="center" vertical="center" wrapText="1"/>
    </xf>
    <xf numFmtId="3" fontId="54" fillId="0" borderId="1" xfId="10" applyNumberFormat="1" applyFont="1" applyBorder="1" applyAlignment="1">
      <alignment horizontal="center" vertical="center" wrapText="1"/>
    </xf>
    <xf numFmtId="0" fontId="84" fillId="0" borderId="0" xfId="10" applyFont="1" applyAlignment="1">
      <alignment horizontal="center" vertical="center"/>
    </xf>
    <xf numFmtId="2" fontId="59" fillId="0" borderId="1" xfId="10" applyNumberFormat="1" applyFont="1" applyBorder="1" applyAlignment="1">
      <alignment horizontal="center" vertical="center"/>
    </xf>
    <xf numFmtId="3" fontId="88" fillId="0" borderId="1" xfId="10" applyNumberFormat="1" applyFont="1" applyBorder="1" applyAlignment="1">
      <alignment horizontal="center" vertical="center"/>
    </xf>
    <xf numFmtId="3" fontId="88" fillId="0" borderId="1" xfId="10" applyNumberFormat="1" applyFont="1" applyBorder="1" applyAlignment="1">
      <alignment horizontal="center" vertical="center" wrapText="1"/>
    </xf>
    <xf numFmtId="2" fontId="84" fillId="0" borderId="0" xfId="10" applyNumberFormat="1" applyFont="1"/>
    <xf numFmtId="0" fontId="48" fillId="0" borderId="0" xfId="0" applyFont="1" applyAlignment="1">
      <alignment horizontal="center" vertical="center"/>
    </xf>
    <xf numFmtId="0" fontId="27" fillId="3" borderId="9" xfId="0" applyFont="1" applyFill="1" applyBorder="1" applyAlignment="1">
      <alignment vertical="center" textRotation="90" wrapText="1"/>
    </xf>
    <xf numFmtId="0" fontId="27" fillId="3" borderId="11" xfId="0" applyFont="1" applyFill="1" applyBorder="1" applyAlignment="1">
      <alignment vertical="center" textRotation="90" wrapText="1"/>
    </xf>
    <xf numFmtId="3" fontId="30" fillId="10" borderId="1" xfId="0" applyNumberFormat="1" applyFont="1" applyFill="1" applyBorder="1" applyAlignment="1">
      <alignment horizontal="center" vertical="center"/>
    </xf>
    <xf numFmtId="3" fontId="31" fillId="10" borderId="1" xfId="0" applyNumberFormat="1" applyFont="1" applyFill="1" applyBorder="1" applyAlignment="1">
      <alignment horizontal="center" vertical="center"/>
    </xf>
    <xf numFmtId="3" fontId="30" fillId="4" borderId="1" xfId="0" applyNumberFormat="1" applyFont="1" applyFill="1" applyBorder="1" applyAlignment="1">
      <alignment horizontal="center" vertical="center"/>
    </xf>
    <xf numFmtId="3" fontId="31" fillId="4" borderId="1" xfId="0" applyNumberFormat="1" applyFont="1" applyFill="1" applyBorder="1" applyAlignment="1">
      <alignment horizontal="center" vertical="center"/>
    </xf>
    <xf numFmtId="3" fontId="89" fillId="10" borderId="1" xfId="0" applyNumberFormat="1" applyFont="1" applyFill="1" applyBorder="1" applyAlignment="1">
      <alignment horizontal="center" vertical="center"/>
    </xf>
    <xf numFmtId="0" fontId="49" fillId="10" borderId="0" xfId="0" applyFont="1" applyFill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64" fontId="27" fillId="3" borderId="0" xfId="0" applyNumberFormat="1" applyFont="1" applyFill="1" applyAlignment="1">
      <alignment horizontal="center" vertical="center"/>
    </xf>
    <xf numFmtId="0" fontId="27" fillId="10" borderId="1" xfId="0" applyFont="1" applyFill="1" applyBorder="1" applyAlignment="1">
      <alignment horizontal="center" vertical="center" wrapText="1"/>
    </xf>
    <xf numFmtId="164" fontId="27" fillId="10" borderId="1" xfId="0" applyNumberFormat="1" applyFont="1" applyFill="1" applyBorder="1" applyAlignment="1">
      <alignment horizontal="center" vertical="center" wrapText="1"/>
    </xf>
    <xf numFmtId="4" fontId="39" fillId="10" borderId="1" xfId="0" applyNumberFormat="1" applyFont="1" applyFill="1" applyBorder="1" applyAlignment="1">
      <alignment horizontal="center" vertical="center"/>
    </xf>
    <xf numFmtId="0" fontId="27" fillId="10" borderId="10" xfId="0" applyFont="1" applyFill="1" applyBorder="1" applyAlignment="1">
      <alignment horizontal="center" vertical="center" wrapText="1"/>
    </xf>
    <xf numFmtId="0" fontId="27" fillId="10" borderId="0" xfId="0" applyFont="1" applyFill="1"/>
    <xf numFmtId="4" fontId="49" fillId="10" borderId="0" xfId="0" applyNumberFormat="1" applyFont="1" applyFill="1"/>
    <xf numFmtId="0" fontId="49" fillId="0" borderId="0" xfId="0" applyFont="1" applyAlignment="1">
      <alignment vertical="top"/>
    </xf>
    <xf numFmtId="0" fontId="49" fillId="3" borderId="0" xfId="0" applyFont="1" applyFill="1" applyAlignment="1">
      <alignment horizontal="left" vertical="center"/>
    </xf>
    <xf numFmtId="0" fontId="49" fillId="10" borderId="10" xfId="0" applyFont="1" applyFill="1" applyBorder="1" applyAlignment="1">
      <alignment horizontal="center" vertical="center" wrapText="1"/>
    </xf>
    <xf numFmtId="0" fontId="49" fillId="10" borderId="0" xfId="0" applyFont="1" applyFill="1" applyAlignment="1">
      <alignment horizontal="center" vertical="center"/>
    </xf>
    <xf numFmtId="0" fontId="51" fillId="2" borderId="10" xfId="0" applyFont="1" applyFill="1" applyBorder="1" applyAlignment="1">
      <alignment horizontal="center" vertical="center" wrapText="1"/>
    </xf>
    <xf numFmtId="0" fontId="49" fillId="3" borderId="0" xfId="0" applyFont="1" applyFill="1" applyAlignment="1">
      <alignment vertical="top" wrapText="1"/>
    </xf>
    <xf numFmtId="4" fontId="52" fillId="10" borderId="1" xfId="0" applyNumberFormat="1" applyFont="1" applyFill="1" applyBorder="1" applyAlignment="1">
      <alignment horizontal="center" vertical="center"/>
    </xf>
    <xf numFmtId="0" fontId="27" fillId="10" borderId="1" xfId="0" applyFont="1" applyFill="1" applyBorder="1" applyAlignment="1">
      <alignment vertical="center" wrapText="1"/>
    </xf>
    <xf numFmtId="0" fontId="49" fillId="10" borderId="0" xfId="0" applyFont="1" applyFill="1" applyAlignment="1">
      <alignment horizontal="left" vertical="top"/>
    </xf>
    <xf numFmtId="0" fontId="27" fillId="3" borderId="12" xfId="0" applyFont="1" applyFill="1" applyBorder="1" applyAlignment="1">
      <alignment vertical="center" wrapText="1"/>
    </xf>
    <xf numFmtId="0" fontId="49" fillId="3" borderId="0" xfId="0" applyFont="1" applyFill="1" applyAlignment="1">
      <alignment vertical="center" wrapText="1"/>
    </xf>
    <xf numFmtId="0" fontId="92" fillId="0" borderId="1" xfId="0" applyFont="1" applyBorder="1" applyAlignment="1">
      <alignment horizontal="center" vertical="center" wrapText="1"/>
    </xf>
    <xf numFmtId="0" fontId="94" fillId="0" borderId="1" xfId="0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" fontId="40" fillId="2" borderId="1" xfId="0" applyNumberFormat="1" applyFont="1" applyFill="1" applyBorder="1" applyAlignment="1">
      <alignment horizontal="center" vertical="center"/>
    </xf>
    <xf numFmtId="0" fontId="49" fillId="3" borderId="0" xfId="0" applyFont="1" applyFill="1" applyAlignment="1">
      <alignment wrapText="1"/>
    </xf>
    <xf numFmtId="164" fontId="39" fillId="0" borderId="1" xfId="0" applyNumberFormat="1" applyFont="1" applyBorder="1" applyAlignment="1">
      <alignment horizontal="center" vertical="center"/>
    </xf>
    <xf numFmtId="164" fontId="39" fillId="2" borderId="1" xfId="4" applyNumberFormat="1" applyFont="1" applyFill="1" applyBorder="1" applyAlignment="1">
      <alignment horizontal="center" vertical="center"/>
    </xf>
    <xf numFmtId="0" fontId="49" fillId="3" borderId="0" xfId="0" applyFont="1" applyFill="1" applyAlignment="1">
      <alignment horizontal="center" vertical="center"/>
    </xf>
    <xf numFmtId="164" fontId="4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3" fontId="89" fillId="2" borderId="1" xfId="0" applyNumberFormat="1" applyFont="1" applyFill="1" applyBorder="1" applyAlignment="1">
      <alignment horizontal="center" vertical="center"/>
    </xf>
    <xf numFmtId="0" fontId="49" fillId="3" borderId="0" xfId="0" applyFont="1" applyFill="1" applyAlignment="1">
      <alignment horizontal="left" vertical="center" wrapText="1"/>
    </xf>
    <xf numFmtId="4" fontId="27" fillId="2" borderId="10" xfId="0" applyNumberFormat="1" applyFont="1" applyFill="1" applyBorder="1" applyAlignment="1">
      <alignment horizontal="center" vertical="center" wrapText="1"/>
    </xf>
    <xf numFmtId="2" fontId="27" fillId="2" borderId="10" xfId="0" applyNumberFormat="1" applyFont="1" applyFill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14" fontId="27" fillId="0" borderId="0" xfId="0" applyNumberFormat="1" applyFont="1" applyAlignment="1">
      <alignment horizontal="center" vertical="center" wrapText="1"/>
    </xf>
    <xf numFmtId="0" fontId="27" fillId="2" borderId="1" xfId="0" applyFont="1" applyFill="1" applyBorder="1" applyAlignment="1">
      <alignment vertical="center" wrapText="1"/>
    </xf>
    <xf numFmtId="0" fontId="22" fillId="0" borderId="0" xfId="12"/>
    <xf numFmtId="0" fontId="98" fillId="0" borderId="0" xfId="11" applyFont="1"/>
    <xf numFmtId="0" fontId="98" fillId="0" borderId="1" xfId="11" applyFont="1" applyBorder="1" applyAlignment="1">
      <alignment horizontal="center" vertical="center" wrapText="1"/>
    </xf>
    <xf numFmtId="0" fontId="22" fillId="0" borderId="1" xfId="12" applyBorder="1"/>
    <xf numFmtId="4" fontId="22" fillId="0" borderId="0" xfId="12" applyNumberFormat="1"/>
    <xf numFmtId="0" fontId="44" fillId="0" borderId="0" xfId="12" applyFont="1"/>
    <xf numFmtId="0" fontId="44" fillId="0" borderId="0" xfId="12" applyFont="1" applyAlignment="1">
      <alignment vertical="center"/>
    </xf>
    <xf numFmtId="0" fontId="22" fillId="2" borderId="1" xfId="12" applyFill="1" applyBorder="1"/>
    <xf numFmtId="0" fontId="22" fillId="2" borderId="0" xfId="12" applyFill="1"/>
    <xf numFmtId="0" fontId="22" fillId="10" borderId="0" xfId="12" applyFill="1"/>
    <xf numFmtId="0" fontId="22" fillId="10" borderId="1" xfId="12" applyFill="1" applyBorder="1"/>
    <xf numFmtId="165" fontId="22" fillId="10" borderId="1" xfId="12" applyNumberFormat="1" applyFill="1" applyBorder="1"/>
    <xf numFmtId="4" fontId="22" fillId="10" borderId="0" xfId="12" applyNumberFormat="1" applyFill="1"/>
    <xf numFmtId="0" fontId="22" fillId="10" borderId="1" xfId="12" applyFill="1" applyBorder="1" applyAlignment="1">
      <alignment horizontal="left" vertical="center" wrapText="1"/>
    </xf>
    <xf numFmtId="0" fontId="95" fillId="10" borderId="1" xfId="12" applyFont="1" applyFill="1" applyBorder="1" applyAlignment="1">
      <alignment horizontal="center" vertical="center" wrapText="1"/>
    </xf>
    <xf numFmtId="0" fontId="84" fillId="10" borderId="1" xfId="12" applyFont="1" applyFill="1" applyBorder="1" applyAlignment="1">
      <alignment horizontal="center" vertical="center" wrapText="1"/>
    </xf>
    <xf numFmtId="4" fontId="22" fillId="0" borderId="0" xfId="12" applyNumberFormat="1" applyAlignment="1">
      <alignment horizontal="center" vertical="center" wrapText="1"/>
    </xf>
    <xf numFmtId="49" fontId="49" fillId="3" borderId="1" xfId="0" applyNumberFormat="1" applyFont="1" applyFill="1" applyBorder="1" applyAlignment="1">
      <alignment horizontal="center" vertical="center" wrapText="1"/>
    </xf>
    <xf numFmtId="164" fontId="49" fillId="3" borderId="1" xfId="0" applyNumberFormat="1" applyFont="1" applyFill="1" applyBorder="1" applyAlignment="1">
      <alignment horizontal="center" vertical="center" wrapText="1"/>
    </xf>
    <xf numFmtId="169" fontId="39" fillId="2" borderId="1" xfId="0" applyNumberFormat="1" applyFont="1" applyFill="1" applyBorder="1" applyAlignment="1">
      <alignment horizontal="center" vertical="center"/>
    </xf>
    <xf numFmtId="0" fontId="22" fillId="4" borderId="1" xfId="12" applyFill="1" applyBorder="1"/>
    <xf numFmtId="170" fontId="52" fillId="2" borderId="1" xfId="0" applyNumberFormat="1" applyFont="1" applyFill="1" applyBorder="1" applyAlignment="1">
      <alignment horizontal="center" vertical="center"/>
    </xf>
    <xf numFmtId="0" fontId="102" fillId="0" borderId="1" xfId="11" applyFont="1" applyBorder="1" applyAlignment="1">
      <alignment horizontal="center" vertical="center" wrapText="1"/>
    </xf>
    <xf numFmtId="0" fontId="102" fillId="0" borderId="1" xfId="11" applyFont="1" applyBorder="1" applyAlignment="1">
      <alignment horizontal="center" vertical="center"/>
    </xf>
    <xf numFmtId="49" fontId="22" fillId="10" borderId="0" xfId="12" applyNumberFormat="1" applyFill="1" applyAlignment="1">
      <alignment horizontal="center" vertical="center"/>
    </xf>
    <xf numFmtId="4" fontId="22" fillId="0" borderId="1" xfId="12" applyNumberFormat="1" applyBorder="1" applyAlignment="1">
      <alignment horizontal="center" vertical="center" wrapText="1"/>
    </xf>
    <xf numFmtId="3" fontId="22" fillId="0" borderId="1" xfId="12" applyNumberFormat="1" applyBorder="1" applyAlignment="1">
      <alignment horizontal="center" vertical="center"/>
    </xf>
    <xf numFmtId="4" fontId="22" fillId="10" borderId="0" xfId="12" applyNumberFormat="1" applyFill="1" applyAlignment="1">
      <alignment horizontal="center" vertical="center" wrapText="1"/>
    </xf>
    <xf numFmtId="0" fontId="103" fillId="0" borderId="0" xfId="0" applyFont="1"/>
    <xf numFmtId="0" fontId="38" fillId="0" borderId="1" xfId="12" applyFont="1" applyBorder="1" applyAlignment="1">
      <alignment horizontal="center" vertical="center" wrapText="1"/>
    </xf>
    <xf numFmtId="0" fontId="38" fillId="0" borderId="2" xfId="0" applyFont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22" fillId="9" borderId="1" xfId="12" applyFill="1" applyBorder="1"/>
    <xf numFmtId="0" fontId="22" fillId="9" borderId="0" xfId="12" applyFill="1"/>
    <xf numFmtId="0" fontId="17" fillId="10" borderId="1" xfId="12" applyFont="1" applyFill="1" applyBorder="1" applyAlignment="1">
      <alignment horizontal="left" vertical="center" wrapText="1"/>
    </xf>
    <xf numFmtId="0" fontId="15" fillId="10" borderId="1" xfId="12" applyFont="1" applyFill="1" applyBorder="1" applyAlignment="1">
      <alignment horizontal="left" vertical="center" wrapText="1"/>
    </xf>
    <xf numFmtId="0" fontId="22" fillId="3" borderId="1" xfId="12" applyFill="1" applyBorder="1"/>
    <xf numFmtId="0" fontId="22" fillId="3" borderId="0" xfId="12" applyFill="1"/>
    <xf numFmtId="0" fontId="14" fillId="0" borderId="1" xfId="12" applyFont="1" applyBorder="1" applyAlignment="1">
      <alignment horizontal="center" vertical="center" wrapText="1"/>
    </xf>
    <xf numFmtId="1" fontId="22" fillId="0" borderId="1" xfId="12" applyNumberFormat="1" applyBorder="1" applyAlignment="1">
      <alignment horizontal="center" vertical="center" wrapText="1"/>
    </xf>
    <xf numFmtId="4" fontId="14" fillId="0" borderId="1" xfId="12" applyNumberFormat="1" applyFont="1" applyBorder="1" applyAlignment="1">
      <alignment horizontal="center" vertical="center" wrapText="1"/>
    </xf>
    <xf numFmtId="0" fontId="14" fillId="10" borderId="0" xfId="12" applyFont="1" applyFill="1" applyAlignment="1">
      <alignment horizontal="left" vertical="center"/>
    </xf>
    <xf numFmtId="1" fontId="22" fillId="10" borderId="1" xfId="12" applyNumberFormat="1" applyFill="1" applyBorder="1" applyAlignment="1">
      <alignment horizontal="center" vertical="center" wrapText="1"/>
    </xf>
    <xf numFmtId="4" fontId="22" fillId="10" borderId="1" xfId="12" applyNumberFormat="1" applyFill="1" applyBorder="1" applyAlignment="1">
      <alignment horizontal="center" vertical="center" wrapText="1"/>
    </xf>
    <xf numFmtId="0" fontId="22" fillId="10" borderId="1" xfId="12" applyFill="1" applyBorder="1" applyAlignment="1">
      <alignment vertical="top" wrapText="1"/>
    </xf>
    <xf numFmtId="1" fontId="22" fillId="0" borderId="0" xfId="12" applyNumberFormat="1" applyAlignment="1">
      <alignment horizontal="center" vertical="center" wrapText="1"/>
    </xf>
    <xf numFmtId="0" fontId="84" fillId="10" borderId="1" xfId="12" applyFont="1" applyFill="1" applyBorder="1" applyAlignment="1">
      <alignment horizontal="center" vertical="center"/>
    </xf>
    <xf numFmtId="9" fontId="107" fillId="10" borderId="0" xfId="12" applyNumberFormat="1" applyFont="1" applyFill="1" applyAlignment="1">
      <alignment horizontal="center" vertical="center" wrapText="1"/>
    </xf>
    <xf numFmtId="3" fontId="38" fillId="0" borderId="0" xfId="12" applyNumberFormat="1" applyFont="1" applyAlignment="1">
      <alignment horizontal="center" vertical="center" wrapText="1"/>
    </xf>
    <xf numFmtId="4" fontId="38" fillId="0" borderId="0" xfId="12" applyNumberFormat="1" applyFont="1" applyAlignment="1">
      <alignment horizontal="center"/>
    </xf>
    <xf numFmtId="0" fontId="38" fillId="0" borderId="0" xfId="12" applyFont="1" applyAlignment="1">
      <alignment horizontal="center"/>
    </xf>
    <xf numFmtId="0" fontId="22" fillId="0" borderId="0" xfId="12" applyAlignment="1">
      <alignment horizontal="center" vertical="center"/>
    </xf>
    <xf numFmtId="9" fontId="22" fillId="10" borderId="0" xfId="12" applyNumberFormat="1" applyFill="1" applyAlignment="1">
      <alignment horizontal="center" vertical="center"/>
    </xf>
    <xf numFmtId="0" fontId="44" fillId="0" borderId="0" xfId="12" applyFont="1" applyAlignment="1">
      <alignment horizontal="center" vertical="center"/>
    </xf>
    <xf numFmtId="1" fontId="22" fillId="2" borderId="1" xfId="12" applyNumberFormat="1" applyFill="1" applyBorder="1" applyAlignment="1">
      <alignment horizontal="center" vertical="center" wrapText="1"/>
    </xf>
    <xf numFmtId="4" fontId="22" fillId="2" borderId="1" xfId="12" applyNumberFormat="1" applyFill="1" applyBorder="1" applyAlignment="1">
      <alignment horizontal="center" vertical="center" wrapText="1"/>
    </xf>
    <xf numFmtId="9" fontId="22" fillId="2" borderId="0" xfId="12" applyNumberFormat="1" applyFill="1" applyAlignment="1">
      <alignment horizontal="center" vertical="center"/>
    </xf>
    <xf numFmtId="1" fontId="22" fillId="2" borderId="0" xfId="12" applyNumberFormat="1" applyFill="1" applyAlignment="1">
      <alignment horizontal="center" vertical="center" wrapText="1"/>
    </xf>
    <xf numFmtId="4" fontId="22" fillId="2" borderId="0" xfId="12" applyNumberFormat="1" applyFill="1" applyAlignment="1">
      <alignment horizontal="center" vertical="center" wrapText="1"/>
    </xf>
    <xf numFmtId="165" fontId="22" fillId="2" borderId="1" xfId="12" applyNumberFormat="1" applyFill="1" applyBorder="1"/>
    <xf numFmtId="1" fontId="22" fillId="10" borderId="0" xfId="12" applyNumberFormat="1" applyFill="1" applyAlignment="1">
      <alignment horizontal="center" vertical="center" wrapText="1"/>
    </xf>
    <xf numFmtId="0" fontId="22" fillId="2" borderId="1" xfId="12" applyFill="1" applyBorder="1" applyAlignment="1">
      <alignment horizontal="left" vertical="center" wrapText="1"/>
    </xf>
    <xf numFmtId="4" fontId="95" fillId="10" borderId="1" xfId="12" applyNumberFormat="1" applyFont="1" applyFill="1" applyBorder="1" applyAlignment="1">
      <alignment horizontal="center" vertical="center" wrapText="1"/>
    </xf>
    <xf numFmtId="0" fontId="17" fillId="2" borderId="1" xfId="12" applyFont="1" applyFill="1" applyBorder="1" applyAlignment="1">
      <alignment horizontal="left" vertical="center" wrapText="1"/>
    </xf>
    <xf numFmtId="4" fontId="22" fillId="4" borderId="1" xfId="12" applyNumberFormat="1" applyFill="1" applyBorder="1" applyAlignment="1">
      <alignment horizontal="center" vertical="center" wrapText="1"/>
    </xf>
    <xf numFmtId="1" fontId="22" fillId="4" borderId="1" xfId="12" applyNumberFormat="1" applyFill="1" applyBorder="1" applyAlignment="1">
      <alignment horizontal="center" vertical="center" wrapText="1"/>
    </xf>
    <xf numFmtId="0" fontId="22" fillId="4" borderId="0" xfId="12" applyFill="1"/>
    <xf numFmtId="9" fontId="22" fillId="4" borderId="0" xfId="12" applyNumberFormat="1" applyFill="1" applyAlignment="1">
      <alignment horizontal="center" vertical="center"/>
    </xf>
    <xf numFmtId="1" fontId="22" fillId="9" borderId="1" xfId="12" applyNumberFormat="1" applyFill="1" applyBorder="1" applyAlignment="1">
      <alignment horizontal="center" vertical="center" wrapText="1"/>
    </xf>
    <xf numFmtId="4" fontId="22" fillId="9" borderId="1" xfId="12" applyNumberFormat="1" applyFill="1" applyBorder="1" applyAlignment="1">
      <alignment horizontal="center" vertical="center" wrapText="1"/>
    </xf>
    <xf numFmtId="9" fontId="22" fillId="9" borderId="0" xfId="12" applyNumberFormat="1" applyFill="1" applyAlignment="1">
      <alignment horizontal="center" vertical="center"/>
    </xf>
    <xf numFmtId="0" fontId="38" fillId="0" borderId="0" xfId="0" applyFont="1" applyAlignment="1">
      <alignment horizontal="left" vertical="center" indent="5"/>
    </xf>
    <xf numFmtId="0" fontId="112" fillId="0" borderId="30" xfId="0" applyFont="1" applyBorder="1" applyAlignment="1">
      <alignment vertical="center" wrapText="1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vertical="center"/>
    </xf>
    <xf numFmtId="0" fontId="112" fillId="2" borderId="30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indent="5"/>
    </xf>
    <xf numFmtId="0" fontId="112" fillId="2" borderId="30" xfId="0" applyFont="1" applyFill="1" applyBorder="1" applyAlignment="1">
      <alignment horizontal="left" vertical="center" wrapText="1"/>
    </xf>
    <xf numFmtId="0" fontId="112" fillId="2" borderId="36" xfId="0" applyFont="1" applyFill="1" applyBorder="1" applyAlignment="1">
      <alignment horizontal="left" vertical="center" wrapText="1"/>
    </xf>
    <xf numFmtId="0" fontId="112" fillId="0" borderId="36" xfId="0" applyFont="1" applyBorder="1" applyAlignment="1">
      <alignment horizontal="left" vertical="center" wrapText="1"/>
    </xf>
    <xf numFmtId="0" fontId="113" fillId="2" borderId="36" xfId="0" applyFont="1" applyFill="1" applyBorder="1" applyAlignment="1">
      <alignment horizontal="left" vertical="center" wrapText="1"/>
    </xf>
    <xf numFmtId="0" fontId="112" fillId="3" borderId="36" xfId="0" applyFont="1" applyFill="1" applyBorder="1" applyAlignment="1">
      <alignment horizontal="left" vertical="center" wrapText="1"/>
    </xf>
    <xf numFmtId="0" fontId="112" fillId="2" borderId="29" xfId="0" applyFont="1" applyFill="1" applyBorder="1" applyAlignment="1">
      <alignment horizontal="left" vertical="center" wrapText="1"/>
    </xf>
    <xf numFmtId="0" fontId="112" fillId="0" borderId="0" xfId="0" applyFont="1" applyAlignment="1">
      <alignment vertical="center" wrapText="1"/>
    </xf>
    <xf numFmtId="0" fontId="113" fillId="0" borderId="0" xfId="0" applyFont="1" applyAlignment="1">
      <alignment vertical="center"/>
    </xf>
    <xf numFmtId="0" fontId="112" fillId="0" borderId="29" xfId="0" applyFont="1" applyBorder="1" applyAlignment="1">
      <alignment vertical="center" wrapText="1"/>
    </xf>
    <xf numFmtId="0" fontId="112" fillId="3" borderId="29" xfId="0" applyFont="1" applyFill="1" applyBorder="1" applyAlignment="1">
      <alignment horizontal="left" vertical="center" wrapText="1"/>
    </xf>
    <xf numFmtId="0" fontId="112" fillId="3" borderId="35" xfId="0" applyFont="1" applyFill="1" applyBorder="1" applyAlignment="1">
      <alignment horizontal="left" vertical="center" wrapText="1"/>
    </xf>
    <xf numFmtId="0" fontId="112" fillId="2" borderId="35" xfId="0" applyFont="1" applyFill="1" applyBorder="1" applyAlignment="1">
      <alignment horizontal="left" vertical="center" wrapText="1"/>
    </xf>
    <xf numFmtId="0" fontId="112" fillId="0" borderId="30" xfId="0" applyFont="1" applyBorder="1" applyAlignment="1">
      <alignment horizontal="left" vertical="center" wrapText="1"/>
    </xf>
    <xf numFmtId="0" fontId="112" fillId="2" borderId="29" xfId="0" applyFont="1" applyFill="1" applyBorder="1" applyAlignment="1">
      <alignment vertical="center" wrapText="1"/>
    </xf>
    <xf numFmtId="2" fontId="54" fillId="3" borderId="1" xfId="10" applyNumberFormat="1" applyFont="1" applyFill="1" applyBorder="1" applyAlignment="1">
      <alignment horizontal="center" vertical="center" wrapText="1"/>
    </xf>
    <xf numFmtId="1" fontId="54" fillId="3" borderId="1" xfId="10" applyNumberFormat="1" applyFont="1" applyFill="1" applyBorder="1" applyAlignment="1">
      <alignment horizontal="center" vertical="center" wrapText="1"/>
    </xf>
    <xf numFmtId="2" fontId="116" fillId="3" borderId="1" xfId="0" applyNumberFormat="1" applyFont="1" applyFill="1" applyBorder="1" applyAlignment="1">
      <alignment horizontal="center" vertical="center"/>
    </xf>
    <xf numFmtId="2" fontId="59" fillId="3" borderId="1" xfId="0" applyNumberFormat="1" applyFont="1" applyFill="1" applyBorder="1" applyAlignment="1">
      <alignment horizontal="center" vertical="center" wrapText="1"/>
    </xf>
    <xf numFmtId="1" fontId="54" fillId="3" borderId="1" xfId="10" applyNumberFormat="1" applyFont="1" applyFill="1" applyBorder="1" applyAlignment="1">
      <alignment horizontal="center" vertical="center"/>
    </xf>
    <xf numFmtId="2" fontId="116" fillId="3" borderId="1" xfId="0" applyNumberFormat="1" applyFont="1" applyFill="1" applyBorder="1" applyAlignment="1">
      <alignment horizontal="left" vertical="center" wrapText="1"/>
    </xf>
    <xf numFmtId="1" fontId="116" fillId="3" borderId="1" xfId="0" applyNumberFormat="1" applyFont="1" applyFill="1" applyBorder="1" applyAlignment="1">
      <alignment horizontal="center" vertical="center" wrapText="1"/>
    </xf>
    <xf numFmtId="3" fontId="50" fillId="3" borderId="1" xfId="0" applyNumberFormat="1" applyFont="1" applyFill="1" applyBorder="1" applyAlignment="1">
      <alignment horizontal="center" vertical="center" wrapText="1"/>
    </xf>
    <xf numFmtId="0" fontId="44" fillId="0" borderId="0" xfId="12" applyFont="1" applyAlignment="1">
      <alignment horizontal="left"/>
    </xf>
    <xf numFmtId="0" fontId="5" fillId="10" borderId="1" xfId="12" applyFont="1" applyFill="1" applyBorder="1" applyAlignment="1">
      <alignment horizontal="left" vertical="center" wrapText="1"/>
    </xf>
    <xf numFmtId="0" fontId="117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112" fillId="2" borderId="30" xfId="0" applyFont="1" applyFill="1" applyBorder="1" applyAlignment="1">
      <alignment horizontal="center" vertical="center" wrapText="1"/>
    </xf>
    <xf numFmtId="0" fontId="112" fillId="2" borderId="36" xfId="0" applyFont="1" applyFill="1" applyBorder="1" applyAlignment="1">
      <alignment vertical="center" wrapText="1"/>
    </xf>
    <xf numFmtId="0" fontId="113" fillId="2" borderId="36" xfId="0" applyFont="1" applyFill="1" applyBorder="1" applyAlignment="1">
      <alignment vertical="center" wrapText="1"/>
    </xf>
    <xf numFmtId="0" fontId="112" fillId="0" borderId="29" xfId="0" applyFont="1" applyBorder="1" applyAlignment="1">
      <alignment horizontal="center" vertical="center" wrapText="1"/>
    </xf>
    <xf numFmtId="0" fontId="112" fillId="2" borderId="29" xfId="0" applyFont="1" applyFill="1" applyBorder="1" applyAlignment="1">
      <alignment horizontal="center" vertical="center" wrapText="1"/>
    </xf>
    <xf numFmtId="0" fontId="21" fillId="0" borderId="1" xfId="12" applyFont="1" applyBorder="1" applyAlignment="1">
      <alignment wrapText="1"/>
    </xf>
    <xf numFmtId="0" fontId="38" fillId="0" borderId="1" xfId="12" applyFont="1" applyBorder="1" applyAlignment="1">
      <alignment horizontal="left" wrapText="1"/>
    </xf>
    <xf numFmtId="0" fontId="8" fillId="0" borderId="1" xfId="12" applyFont="1" applyBorder="1" applyAlignment="1">
      <alignment horizontal="left" wrapText="1"/>
    </xf>
    <xf numFmtId="0" fontId="12" fillId="0" borderId="1" xfId="12" applyFont="1" applyBorder="1" applyAlignment="1">
      <alignment horizontal="left" wrapText="1"/>
    </xf>
    <xf numFmtId="0" fontId="7" fillId="0" borderId="1" xfId="12" applyFont="1" applyBorder="1" applyAlignment="1">
      <alignment horizontal="left" wrapText="1"/>
    </xf>
    <xf numFmtId="0" fontId="22" fillId="0" borderId="1" xfId="12" applyBorder="1" applyAlignment="1">
      <alignment wrapText="1"/>
    </xf>
    <xf numFmtId="0" fontId="112" fillId="0" borderId="30" xfId="0" applyFont="1" applyBorder="1" applyAlignment="1">
      <alignment horizontal="center" vertical="center" wrapText="1"/>
    </xf>
    <xf numFmtId="0" fontId="112" fillId="0" borderId="36" xfId="0" applyFont="1" applyBorder="1" applyAlignment="1">
      <alignment vertical="center" wrapText="1"/>
    </xf>
    <xf numFmtId="0" fontId="38" fillId="0" borderId="0" xfId="0" applyFont="1"/>
    <xf numFmtId="0" fontId="112" fillId="0" borderId="35" xfId="0" applyFont="1" applyBorder="1" applyAlignment="1">
      <alignment horizontal="left" vertical="center" wrapText="1"/>
    </xf>
    <xf numFmtId="0" fontId="5" fillId="0" borderId="1" xfId="12" applyFont="1" applyBorder="1" applyAlignment="1">
      <alignment vertical="center" wrapText="1"/>
    </xf>
    <xf numFmtId="0" fontId="112" fillId="10" borderId="29" xfId="0" applyFont="1" applyFill="1" applyBorder="1" applyAlignment="1">
      <alignment horizontal="center" vertical="center" wrapText="1"/>
    </xf>
    <xf numFmtId="0" fontId="112" fillId="10" borderId="35" xfId="0" applyFont="1" applyFill="1" applyBorder="1" applyAlignment="1">
      <alignment horizontal="left" vertical="center" wrapText="1"/>
    </xf>
    <xf numFmtId="0" fontId="79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wrapText="1"/>
    </xf>
    <xf numFmtId="0" fontId="0" fillId="11" borderId="0" xfId="0" applyFill="1" applyAlignment="1">
      <alignment horizontal="center" vertical="center"/>
    </xf>
    <xf numFmtId="0" fontId="0" fillId="11" borderId="0" xfId="0" applyFill="1" applyAlignment="1">
      <alignment wrapText="1"/>
    </xf>
    <xf numFmtId="0" fontId="5" fillId="2" borderId="1" xfId="12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120" fillId="0" borderId="0" xfId="0" applyFont="1"/>
    <xf numFmtId="14" fontId="120" fillId="0" borderId="0" xfId="0" applyNumberFormat="1" applyFont="1" applyAlignment="1">
      <alignment horizontal="center" vertical="center"/>
    </xf>
    <xf numFmtId="0" fontId="112" fillId="3" borderId="30" xfId="0" applyFont="1" applyFill="1" applyBorder="1" applyAlignment="1">
      <alignment horizontal="center" vertical="center" wrapText="1"/>
    </xf>
    <xf numFmtId="3" fontId="0" fillId="0" borderId="0" xfId="0" applyNumberFormat="1"/>
    <xf numFmtId="0" fontId="27" fillId="0" borderId="30" xfId="0" applyFont="1" applyBorder="1" applyAlignment="1">
      <alignment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34" xfId="0" applyFont="1" applyBorder="1" applyAlignment="1">
      <alignment vertical="center" wrapText="1"/>
    </xf>
    <xf numFmtId="0" fontId="27" fillId="0" borderId="39" xfId="0" applyFont="1" applyBorder="1" applyAlignment="1">
      <alignment horizontal="center" vertical="center" wrapText="1"/>
    </xf>
    <xf numFmtId="0" fontId="0" fillId="0" borderId="36" xfId="0" applyBorder="1" applyAlignment="1">
      <alignment vertical="top" wrapText="1"/>
    </xf>
    <xf numFmtId="0" fontId="112" fillId="3" borderId="36" xfId="0" applyFont="1" applyFill="1" applyBorder="1" applyAlignment="1">
      <alignment vertical="center" wrapText="1"/>
    </xf>
    <xf numFmtId="0" fontId="112" fillId="3" borderId="30" xfId="0" applyFont="1" applyFill="1" applyBorder="1" applyAlignment="1">
      <alignment vertical="center" wrapText="1"/>
    </xf>
    <xf numFmtId="0" fontId="0" fillId="3" borderId="0" xfId="0" applyFill="1"/>
    <xf numFmtId="0" fontId="38" fillId="3" borderId="0" xfId="0" applyFont="1" applyFill="1"/>
    <xf numFmtId="0" fontId="112" fillId="3" borderId="29" xfId="0" applyFont="1" applyFill="1" applyBorder="1" applyAlignment="1">
      <alignment horizontal="center" vertical="center" wrapText="1"/>
    </xf>
    <xf numFmtId="0" fontId="112" fillId="3" borderId="29" xfId="0" applyFont="1" applyFill="1" applyBorder="1" applyAlignment="1">
      <alignment vertical="center" wrapText="1"/>
    </xf>
    <xf numFmtId="0" fontId="11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1" fillId="10" borderId="1" xfId="12" applyFont="1" applyFill="1" applyBorder="1" applyAlignment="1">
      <alignment horizontal="left" vertical="center" wrapText="1"/>
    </xf>
    <xf numFmtId="0" fontId="8" fillId="10" borderId="1" xfId="12" applyFont="1" applyFill="1" applyBorder="1" applyAlignment="1">
      <alignment horizontal="left" vertical="center" wrapText="1"/>
    </xf>
    <xf numFmtId="0" fontId="38" fillId="10" borderId="1" xfId="12" applyFont="1" applyFill="1" applyBorder="1" applyAlignment="1">
      <alignment horizontal="left" vertical="center"/>
    </xf>
    <xf numFmtId="0" fontId="5" fillId="10" borderId="1" xfId="12" applyFont="1" applyFill="1" applyBorder="1" applyAlignment="1">
      <alignment horizontal="left" vertical="center"/>
    </xf>
    <xf numFmtId="0" fontId="38" fillId="10" borderId="1" xfId="12" applyFont="1" applyFill="1" applyBorder="1" applyAlignment="1">
      <alignment horizontal="left" vertical="center" wrapText="1"/>
    </xf>
    <xf numFmtId="0" fontId="7" fillId="10" borderId="1" xfId="12" applyFont="1" applyFill="1" applyBorder="1" applyAlignment="1">
      <alignment horizontal="left" vertical="center" wrapText="1"/>
    </xf>
    <xf numFmtId="0" fontId="82" fillId="10" borderId="1" xfId="12" applyFont="1" applyFill="1" applyBorder="1" applyAlignment="1">
      <alignment horizontal="left" vertical="center" wrapText="1"/>
    </xf>
    <xf numFmtId="4" fontId="95" fillId="10" borderId="1" xfId="12" applyNumberFormat="1" applyFont="1" applyFill="1" applyBorder="1" applyAlignment="1">
      <alignment horizontal="left" vertical="center" wrapText="1"/>
    </xf>
    <xf numFmtId="4" fontId="84" fillId="10" borderId="1" xfId="12" applyNumberFormat="1" applyFont="1" applyFill="1" applyBorder="1" applyAlignment="1">
      <alignment horizontal="left" vertical="center" wrapText="1"/>
    </xf>
    <xf numFmtId="4" fontId="95" fillId="2" borderId="1" xfId="12" applyNumberFormat="1" applyFont="1" applyFill="1" applyBorder="1" applyAlignment="1">
      <alignment horizontal="left" vertical="center" wrapText="1"/>
    </xf>
    <xf numFmtId="4" fontId="95" fillId="10" borderId="1" xfId="12" applyNumberFormat="1" applyFont="1" applyFill="1" applyBorder="1" applyAlignment="1">
      <alignment horizontal="left" vertical="center"/>
    </xf>
    <xf numFmtId="0" fontId="84" fillId="10" borderId="1" xfId="12" applyFont="1" applyFill="1" applyBorder="1" applyAlignment="1">
      <alignment horizontal="center"/>
    </xf>
    <xf numFmtId="0" fontId="95" fillId="10" borderId="1" xfId="12" applyFont="1" applyFill="1" applyBorder="1" applyAlignment="1">
      <alignment horizontal="center"/>
    </xf>
    <xf numFmtId="0" fontId="22" fillId="10" borderId="1" xfId="12" applyFill="1" applyBorder="1" applyAlignment="1">
      <alignment horizontal="center"/>
    </xf>
    <xf numFmtId="165" fontId="120" fillId="0" borderId="1" xfId="0" applyNumberFormat="1" applyFont="1" applyBorder="1" applyAlignment="1">
      <alignment horizontal="center" vertical="center"/>
    </xf>
    <xf numFmtId="0" fontId="120" fillId="0" borderId="1" xfId="0" applyFont="1" applyBorder="1" applyAlignment="1">
      <alignment horizontal="center" vertical="center"/>
    </xf>
    <xf numFmtId="0" fontId="59" fillId="0" borderId="1" xfId="11" applyFont="1" applyBorder="1" applyAlignment="1">
      <alignment horizontal="center" vertical="center"/>
    </xf>
    <xf numFmtId="165" fontId="120" fillId="0" borderId="0" xfId="0" applyNumberFormat="1" applyFont="1"/>
    <xf numFmtId="14" fontId="0" fillId="0" borderId="0" xfId="0" applyNumberFormat="1" applyAlignment="1">
      <alignment horizontal="left" vertical="center"/>
    </xf>
    <xf numFmtId="0" fontId="0" fillId="0" borderId="30" xfId="0" applyBorder="1" applyAlignment="1">
      <alignment vertical="top" wrapText="1"/>
    </xf>
    <xf numFmtId="4" fontId="0" fillId="0" borderId="1" xfId="0" applyNumberFormat="1" applyBorder="1"/>
    <xf numFmtId="0" fontId="0" fillId="0" borderId="1" xfId="0" applyBorder="1" applyAlignment="1">
      <alignment wrapText="1"/>
    </xf>
    <xf numFmtId="4" fontId="38" fillId="0" borderId="0" xfId="0" applyNumberFormat="1" applyFont="1"/>
    <xf numFmtId="0" fontId="0" fillId="10" borderId="0" xfId="0" applyFill="1"/>
    <xf numFmtId="16" fontId="0" fillId="0" borderId="0" xfId="0" applyNumberFormat="1"/>
    <xf numFmtId="0" fontId="27" fillId="0" borderId="39" xfId="0" applyFont="1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4" fontId="38" fillId="0" borderId="0" xfId="0" applyNumberFormat="1" applyFont="1" applyAlignment="1">
      <alignment horizontal="center" vertical="center"/>
    </xf>
    <xf numFmtId="3" fontId="120" fillId="0" borderId="0" xfId="0" applyNumberFormat="1" applyFont="1"/>
    <xf numFmtId="0" fontId="121" fillId="0" borderId="0" xfId="0" applyFont="1"/>
    <xf numFmtId="3" fontId="121" fillId="0" borderId="0" xfId="0" applyNumberFormat="1" applyFont="1"/>
    <xf numFmtId="0" fontId="113" fillId="3" borderId="29" xfId="0" applyFont="1" applyFill="1" applyBorder="1" applyAlignment="1">
      <alignment horizontal="center" vertical="center" wrapText="1"/>
    </xf>
    <xf numFmtId="0" fontId="113" fillId="0" borderId="38" xfId="0" applyFont="1" applyBorder="1" applyAlignment="1">
      <alignment horizontal="left" vertical="center" indent="5"/>
    </xf>
    <xf numFmtId="2" fontId="42" fillId="3" borderId="1" xfId="0" applyNumberFormat="1" applyFont="1" applyFill="1" applyBorder="1" applyAlignment="1">
      <alignment horizontal="center" vertical="center" wrapText="1"/>
    </xf>
    <xf numFmtId="2" fontId="42" fillId="3" borderId="1" xfId="10" applyNumberFormat="1" applyFont="1" applyFill="1" applyBorder="1" applyAlignment="1">
      <alignment horizontal="center" vertical="center" wrapText="1"/>
    </xf>
    <xf numFmtId="2" fontId="39" fillId="3" borderId="1" xfId="10" applyNumberFormat="1" applyFont="1" applyFill="1" applyBorder="1" applyAlignment="1">
      <alignment horizontal="center" vertical="center" wrapText="1"/>
    </xf>
    <xf numFmtId="2" fontId="39" fillId="3" borderId="1" xfId="10" applyNumberFormat="1" applyFont="1" applyFill="1" applyBorder="1" applyAlignment="1">
      <alignment horizontal="center" vertical="center"/>
    </xf>
    <xf numFmtId="1" fontId="39" fillId="3" borderId="1" xfId="10" applyNumberFormat="1" applyFont="1" applyFill="1" applyBorder="1" applyAlignment="1">
      <alignment horizontal="center" vertical="center" wrapText="1"/>
    </xf>
    <xf numFmtId="1" fontId="39" fillId="3" borderId="1" xfId="10" applyNumberFormat="1" applyFont="1" applyFill="1" applyBorder="1" applyAlignment="1">
      <alignment horizontal="center" vertical="center"/>
    </xf>
    <xf numFmtId="4" fontId="39" fillId="3" borderId="1" xfId="10" applyNumberFormat="1" applyFont="1" applyFill="1" applyBorder="1" applyAlignment="1">
      <alignment horizontal="center" vertical="center" wrapText="1"/>
    </xf>
    <xf numFmtId="2" fontId="39" fillId="10" borderId="1" xfId="10" applyNumberFormat="1" applyFont="1" applyFill="1" applyBorder="1" applyAlignment="1">
      <alignment horizontal="center" vertical="center" wrapText="1"/>
    </xf>
    <xf numFmtId="1" fontId="39" fillId="10" borderId="1" xfId="10" applyNumberFormat="1" applyFont="1" applyFill="1" applyBorder="1" applyAlignment="1">
      <alignment horizontal="center" vertical="center" wrapText="1"/>
    </xf>
    <xf numFmtId="4" fontId="39" fillId="10" borderId="1" xfId="10" applyNumberFormat="1" applyFont="1" applyFill="1" applyBorder="1" applyAlignment="1">
      <alignment horizontal="center" vertical="center" wrapText="1"/>
    </xf>
    <xf numFmtId="3" fontId="42" fillId="3" borderId="1" xfId="0" applyNumberFormat="1" applyFont="1" applyFill="1" applyBorder="1" applyAlignment="1">
      <alignment horizontal="center" vertical="center" wrapText="1"/>
    </xf>
    <xf numFmtId="4" fontId="42" fillId="3" borderId="1" xfId="0" applyNumberFormat="1" applyFont="1" applyFill="1" applyBorder="1" applyAlignment="1">
      <alignment horizontal="center" vertical="center" wrapText="1"/>
    </xf>
    <xf numFmtId="4" fontId="39" fillId="3" borderId="1" xfId="0" applyNumberFormat="1" applyFont="1" applyFill="1" applyBorder="1" applyAlignment="1">
      <alignment horizontal="center" vertical="center" wrapText="1"/>
    </xf>
    <xf numFmtId="0" fontId="40" fillId="0" borderId="0" xfId="12" applyFont="1"/>
    <xf numFmtId="0" fontId="122" fillId="0" borderId="0" xfId="0" applyFont="1"/>
    <xf numFmtId="0" fontId="40" fillId="0" borderId="0" xfId="12" applyFont="1" applyAlignment="1">
      <alignment horizontal="right"/>
    </xf>
    <xf numFmtId="4" fontId="39" fillId="3" borderId="1" xfId="10" applyNumberFormat="1" applyFont="1" applyFill="1" applyBorder="1" applyAlignment="1">
      <alignment vertical="center" wrapText="1"/>
    </xf>
    <xf numFmtId="1" fontId="54" fillId="10" borderId="1" xfId="10" applyNumberFormat="1" applyFont="1" applyFill="1" applyBorder="1" applyAlignment="1">
      <alignment horizontal="center" vertical="center"/>
    </xf>
    <xf numFmtId="2" fontId="116" fillId="10" borderId="1" xfId="0" applyNumberFormat="1" applyFont="1" applyFill="1" applyBorder="1" applyAlignment="1">
      <alignment horizontal="left" vertical="center" wrapText="1"/>
    </xf>
    <xf numFmtId="1" fontId="116" fillId="10" borderId="1" xfId="0" applyNumberFormat="1" applyFont="1" applyFill="1" applyBorder="1" applyAlignment="1">
      <alignment horizontal="center" vertical="center" wrapText="1"/>
    </xf>
    <xf numFmtId="0" fontId="22" fillId="0" borderId="0" xfId="12" applyFill="1" applyAlignment="1">
      <alignment horizontal="center" vertical="center" wrapText="1"/>
    </xf>
    <xf numFmtId="165" fontId="22" fillId="9" borderId="0" xfId="12" applyNumberFormat="1" applyFill="1"/>
    <xf numFmtId="0" fontId="3" fillId="0" borderId="1" xfId="12" applyFont="1" applyBorder="1"/>
    <xf numFmtId="165" fontId="22" fillId="2" borderId="0" xfId="12" applyNumberFormat="1" applyFill="1"/>
    <xf numFmtId="165" fontId="22" fillId="10" borderId="0" xfId="12" applyNumberFormat="1" applyFill="1"/>
    <xf numFmtId="165" fontId="22" fillId="0" borderId="0" xfId="12" applyNumberFormat="1"/>
    <xf numFmtId="3" fontId="22" fillId="10" borderId="0" xfId="12" applyNumberFormat="1" applyFill="1"/>
    <xf numFmtId="0" fontId="112" fillId="3" borderId="31" xfId="0" applyFont="1" applyFill="1" applyBorder="1" applyAlignment="1">
      <alignment horizontal="left" vertical="center" wrapText="1"/>
    </xf>
    <xf numFmtId="0" fontId="3" fillId="0" borderId="42" xfId="12" applyFont="1" applyBorder="1" applyAlignment="1">
      <alignment horizontal="center" vertical="center"/>
    </xf>
    <xf numFmtId="0" fontId="3" fillId="0" borderId="43" xfId="12" applyFont="1" applyBorder="1" applyAlignment="1">
      <alignment horizontal="center" vertical="center"/>
    </xf>
    <xf numFmtId="0" fontId="0" fillId="0" borderId="16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44" xfId="0" applyBorder="1"/>
    <xf numFmtId="0" fontId="0" fillId="0" borderId="45" xfId="0" applyBorder="1"/>
    <xf numFmtId="0" fontId="0" fillId="0" borderId="40" xfId="0" applyBorder="1"/>
    <xf numFmtId="0" fontId="120" fillId="0" borderId="40" xfId="0" applyFont="1" applyBorder="1"/>
    <xf numFmtId="0" fontId="120" fillId="0" borderId="29" xfId="0" applyFont="1" applyBorder="1"/>
    <xf numFmtId="0" fontId="0" fillId="0" borderId="41" xfId="0" applyBorder="1"/>
    <xf numFmtId="0" fontId="119" fillId="0" borderId="0" xfId="0" applyFont="1" applyAlignment="1">
      <alignment vertical="center"/>
    </xf>
    <xf numFmtId="0" fontId="123" fillId="0" borderId="0" xfId="0" applyFont="1"/>
    <xf numFmtId="1" fontId="39" fillId="3" borderId="9" xfId="10" applyNumberFormat="1" applyFont="1" applyFill="1" applyBorder="1" applyAlignment="1">
      <alignment horizontal="center" vertical="center" wrapText="1"/>
    </xf>
    <xf numFmtId="1" fontId="39" fillId="3" borderId="11" xfId="10" applyNumberFormat="1" applyFont="1" applyFill="1" applyBorder="1" applyAlignment="1">
      <alignment horizontal="center" vertical="center" wrapText="1"/>
    </xf>
    <xf numFmtId="1" fontId="39" fillId="3" borderId="10" xfId="10" applyNumberFormat="1" applyFont="1" applyFill="1" applyBorder="1" applyAlignment="1">
      <alignment horizontal="center" vertical="center" wrapText="1"/>
    </xf>
    <xf numFmtId="2" fontId="39" fillId="3" borderId="9" xfId="10" applyNumberFormat="1" applyFont="1" applyFill="1" applyBorder="1" applyAlignment="1">
      <alignment horizontal="center" vertical="center" wrapText="1"/>
    </xf>
    <xf numFmtId="2" fontId="39" fillId="3" borderId="10" xfId="10" applyNumberFormat="1" applyFont="1" applyFill="1" applyBorder="1" applyAlignment="1">
      <alignment horizontal="center" vertical="center" wrapText="1"/>
    </xf>
    <xf numFmtId="2" fontId="39" fillId="3" borderId="11" xfId="10" applyNumberFormat="1" applyFont="1" applyFill="1" applyBorder="1" applyAlignment="1">
      <alignment horizontal="center" vertical="center" wrapText="1"/>
    </xf>
    <xf numFmtId="4" fontId="39" fillId="0" borderId="1" xfId="10" applyNumberFormat="1" applyFont="1" applyBorder="1" applyAlignment="1">
      <alignment horizontal="center" vertical="center" wrapText="1"/>
    </xf>
    <xf numFmtId="0" fontId="39" fillId="3" borderId="1" xfId="12" applyFont="1" applyFill="1" applyBorder="1" applyAlignment="1">
      <alignment horizontal="center" vertical="center" wrapText="1"/>
    </xf>
    <xf numFmtId="1" fontId="39" fillId="3" borderId="11" xfId="1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3" borderId="1" xfId="12" applyFont="1" applyFill="1" applyBorder="1" applyAlignment="1">
      <alignment vertical="center" wrapText="1"/>
    </xf>
    <xf numFmtId="0" fontId="84" fillId="3" borderId="1" xfId="12" applyFont="1" applyFill="1" applyBorder="1" applyAlignment="1">
      <alignment horizontal="center" vertical="center" wrapText="1"/>
    </xf>
    <xf numFmtId="0" fontId="19" fillId="3" borderId="1" xfId="12" applyFont="1" applyFill="1" applyBorder="1" applyAlignment="1">
      <alignment horizontal="left" vertical="center" wrapText="1"/>
    </xf>
    <xf numFmtId="0" fontId="17" fillId="3" borderId="1" xfId="12" applyFont="1" applyFill="1" applyBorder="1" applyAlignment="1">
      <alignment horizontal="left" vertical="center" wrapText="1"/>
    </xf>
    <xf numFmtId="0" fontId="5" fillId="3" borderId="1" xfId="12" applyFont="1" applyFill="1" applyBorder="1" applyAlignment="1">
      <alignment horizontal="left" vertical="center" wrapText="1"/>
    </xf>
    <xf numFmtId="0" fontId="22" fillId="3" borderId="1" xfId="12" applyFill="1" applyBorder="1" applyAlignment="1">
      <alignment horizontal="center" vertical="center" wrapText="1"/>
    </xf>
    <xf numFmtId="0" fontId="22" fillId="3" borderId="1" xfId="12" applyFill="1" applyBorder="1" applyAlignment="1">
      <alignment horizontal="left" vertical="center" wrapText="1"/>
    </xf>
    <xf numFmtId="0" fontId="5" fillId="3" borderId="1" xfId="12" applyFont="1" applyFill="1" applyBorder="1" applyAlignment="1">
      <alignment horizontal="center" vertical="center" wrapText="1"/>
    </xf>
    <xf numFmtId="0" fontId="95" fillId="0" borderId="0" xfId="12" applyFont="1" applyFill="1" applyAlignment="1">
      <alignment horizontal="center" vertical="center"/>
    </xf>
    <xf numFmtId="4" fontId="22" fillId="0" borderId="0" xfId="12" applyNumberFormat="1" applyFill="1" applyAlignment="1">
      <alignment horizontal="center" vertical="center"/>
    </xf>
    <xf numFmtId="0" fontId="84" fillId="0" borderId="0" xfId="12" applyFont="1" applyFill="1" applyAlignment="1">
      <alignment horizontal="center" vertical="center" wrapText="1"/>
    </xf>
    <xf numFmtId="3" fontId="84" fillId="0" borderId="0" xfId="12" applyNumberFormat="1" applyFont="1" applyFill="1" applyAlignment="1">
      <alignment horizontal="center" vertical="center" wrapText="1"/>
    </xf>
    <xf numFmtId="0" fontId="22" fillId="0" borderId="0" xfId="12" applyFill="1"/>
    <xf numFmtId="0" fontId="98" fillId="0" borderId="0" xfId="11" applyFont="1" applyFill="1"/>
    <xf numFmtId="0" fontId="98" fillId="0" borderId="0" xfId="11" applyFont="1" applyFill="1" applyAlignment="1">
      <alignment vertical="center"/>
    </xf>
    <xf numFmtId="4" fontId="98" fillId="0" borderId="0" xfId="11" applyNumberFormat="1" applyFont="1" applyFill="1"/>
    <xf numFmtId="4" fontId="101" fillId="0" borderId="0" xfId="12" applyNumberFormat="1" applyFont="1" applyFill="1" applyAlignment="1">
      <alignment horizontal="center" vertical="center"/>
    </xf>
    <xf numFmtId="0" fontId="84" fillId="0" borderId="1" xfId="12" applyFont="1" applyFill="1" applyBorder="1" applyAlignment="1">
      <alignment horizontal="center" vertical="center" wrapText="1"/>
    </xf>
    <xf numFmtId="0" fontId="8" fillId="0" borderId="1" xfId="12" applyFont="1" applyFill="1" applyBorder="1" applyAlignment="1">
      <alignment horizontal="center" vertical="center" wrapText="1"/>
    </xf>
    <xf numFmtId="3" fontId="84" fillId="0" borderId="1" xfId="12" applyNumberFormat="1" applyFont="1" applyFill="1" applyBorder="1" applyAlignment="1">
      <alignment horizontal="center" vertical="center" wrapText="1"/>
    </xf>
    <xf numFmtId="0" fontId="22" fillId="0" borderId="1" xfId="12" applyFill="1" applyBorder="1" applyAlignment="1">
      <alignment horizontal="center" vertical="center" wrapText="1"/>
    </xf>
    <xf numFmtId="0" fontId="98" fillId="0" borderId="1" xfId="11" applyFont="1" applyFill="1" applyBorder="1" applyAlignment="1">
      <alignment horizontal="center" vertical="center" wrapText="1"/>
    </xf>
    <xf numFmtId="0" fontId="102" fillId="0" borderId="1" xfId="11" applyFont="1" applyFill="1" applyBorder="1" applyAlignment="1">
      <alignment horizontal="center" vertical="center" wrapText="1"/>
    </xf>
    <xf numFmtId="0" fontId="102" fillId="0" borderId="1" xfId="11" applyFont="1" applyFill="1" applyBorder="1" applyAlignment="1">
      <alignment horizontal="center" vertical="center"/>
    </xf>
    <xf numFmtId="4" fontId="22" fillId="0" borderId="0" xfId="12" applyNumberFormat="1" applyFill="1"/>
    <xf numFmtId="4" fontId="84" fillId="0" borderId="0" xfId="12" applyNumberFormat="1" applyFont="1" applyFill="1" applyAlignment="1">
      <alignment horizontal="center" vertical="center" wrapText="1"/>
    </xf>
    <xf numFmtId="4" fontId="22" fillId="0" borderId="0" xfId="12" applyNumberFormat="1" applyFill="1" applyAlignment="1">
      <alignment horizontal="center" vertical="center" wrapText="1"/>
    </xf>
    <xf numFmtId="0" fontId="22" fillId="0" borderId="1" xfId="12" applyFill="1" applyBorder="1"/>
    <xf numFmtId="2" fontId="22" fillId="0" borderId="1" xfId="12" applyNumberFormat="1" applyFill="1" applyBorder="1"/>
    <xf numFmtId="4" fontId="95" fillId="0" borderId="0" xfId="12" applyNumberFormat="1" applyFont="1" applyFill="1" applyAlignment="1">
      <alignment horizontal="left" vertical="center" wrapText="1"/>
    </xf>
    <xf numFmtId="49" fontId="22" fillId="0" borderId="0" xfId="12" applyNumberFormat="1" applyFill="1" applyAlignment="1">
      <alignment horizontal="center" vertical="center" wrapText="1"/>
    </xf>
    <xf numFmtId="4" fontId="95" fillId="0" borderId="0" xfId="12" applyNumberFormat="1" applyFont="1" applyFill="1" applyAlignment="1">
      <alignment horizontal="center" vertical="center" wrapText="1"/>
    </xf>
    <xf numFmtId="2" fontId="84" fillId="0" borderId="1" xfId="12" applyNumberFormat="1" applyFont="1" applyFill="1" applyBorder="1"/>
    <xf numFmtId="49" fontId="84" fillId="0" borderId="0" xfId="12" applyNumberFormat="1" applyFont="1" applyFill="1" applyAlignment="1">
      <alignment horizontal="center" vertical="center" wrapText="1"/>
    </xf>
    <xf numFmtId="49" fontId="15" fillId="0" borderId="0" xfId="12" applyNumberFormat="1" applyFont="1" applyFill="1" applyAlignment="1">
      <alignment horizontal="center" vertical="center" wrapText="1"/>
    </xf>
    <xf numFmtId="165" fontId="22" fillId="0" borderId="1" xfId="12" applyNumberFormat="1" applyFill="1" applyBorder="1"/>
    <xf numFmtId="4" fontId="84" fillId="0" borderId="0" xfId="12" applyNumberFormat="1" applyFont="1" applyFill="1" applyAlignment="1">
      <alignment horizontal="left" vertical="center" wrapText="1"/>
    </xf>
    <xf numFmtId="49" fontId="14" fillId="0" borderId="0" xfId="12" applyNumberFormat="1" applyFont="1" applyFill="1" applyAlignment="1">
      <alignment horizontal="center" vertical="center" wrapText="1"/>
    </xf>
    <xf numFmtId="165" fontId="84" fillId="0" borderId="1" xfId="12" applyNumberFormat="1" applyFont="1" applyFill="1" applyBorder="1"/>
    <xf numFmtId="0" fontId="95" fillId="0" borderId="0" xfId="12" applyFont="1" applyFill="1" applyAlignment="1">
      <alignment horizontal="left" vertical="center" wrapText="1"/>
    </xf>
    <xf numFmtId="4" fontId="95" fillId="0" borderId="0" xfId="12" applyNumberFormat="1" applyFont="1" applyFill="1"/>
    <xf numFmtId="0" fontId="82" fillId="0" borderId="0" xfId="12" applyFont="1" applyFill="1" applyAlignment="1">
      <alignment horizontal="left" vertical="center" wrapText="1"/>
    </xf>
    <xf numFmtId="4" fontId="95" fillId="0" borderId="0" xfId="12" applyNumberFormat="1" applyFont="1" applyFill="1" applyAlignment="1">
      <alignment horizontal="left" vertical="center"/>
    </xf>
    <xf numFmtId="4" fontId="106" fillId="0" borderId="0" xfId="12" applyNumberFormat="1" applyFont="1" applyFill="1" applyAlignment="1">
      <alignment horizontal="left" vertical="center"/>
    </xf>
    <xf numFmtId="4" fontId="84" fillId="0" borderId="0" xfId="12" applyNumberFormat="1" applyFont="1" applyFill="1"/>
    <xf numFmtId="4" fontId="84" fillId="0" borderId="0" xfId="12" applyNumberFormat="1" applyFont="1" applyFill="1" applyAlignment="1">
      <alignment horizontal="left" vertical="center"/>
    </xf>
    <xf numFmtId="49" fontId="5" fillId="0" borderId="0" xfId="12" applyNumberFormat="1" applyFont="1" applyFill="1" applyAlignment="1">
      <alignment horizontal="center" vertical="center" wrapText="1"/>
    </xf>
    <xf numFmtId="0" fontId="82" fillId="0" borderId="0" xfId="12" applyFont="1" applyFill="1" applyAlignment="1">
      <alignment horizontal="center" vertical="center" wrapText="1"/>
    </xf>
    <xf numFmtId="4" fontId="95" fillId="0" borderId="0" xfId="12" applyNumberFormat="1" applyFont="1" applyFill="1" applyAlignment="1">
      <alignment vertical="center"/>
    </xf>
    <xf numFmtId="49" fontId="21" fillId="0" borderId="0" xfId="12" applyNumberFormat="1" applyFont="1" applyFill="1" applyAlignment="1">
      <alignment horizontal="center" vertical="center" wrapText="1"/>
    </xf>
    <xf numFmtId="4" fontId="95" fillId="0" borderId="0" xfId="12" applyNumberFormat="1" applyFont="1" applyFill="1" applyAlignment="1">
      <alignment wrapText="1"/>
    </xf>
    <xf numFmtId="4" fontId="11" fillId="0" borderId="0" xfId="12" applyNumberFormat="1" applyFont="1" applyFill="1" applyAlignment="1">
      <alignment horizontal="center" vertical="center" wrapText="1"/>
    </xf>
    <xf numFmtId="4" fontId="12" fillId="0" borderId="0" xfId="12" applyNumberFormat="1" applyFont="1" applyFill="1" applyAlignment="1">
      <alignment horizontal="center" vertical="center" wrapText="1"/>
    </xf>
    <xf numFmtId="4" fontId="109" fillId="0" borderId="0" xfId="12" applyNumberFormat="1" applyFont="1" applyFill="1" applyAlignment="1">
      <alignment horizontal="left" vertical="center"/>
    </xf>
    <xf numFmtId="4" fontId="5" fillId="0" borderId="0" xfId="12" applyNumberFormat="1" applyFont="1" applyFill="1" applyAlignment="1">
      <alignment horizontal="center" vertical="center" wrapText="1"/>
    </xf>
    <xf numFmtId="4" fontId="4" fillId="0" borderId="0" xfId="12" applyNumberFormat="1" applyFont="1" applyFill="1" applyAlignment="1">
      <alignment horizontal="center" vertical="center" wrapText="1"/>
    </xf>
    <xf numFmtId="0" fontId="84" fillId="0" borderId="0" xfId="12" applyFont="1" applyFill="1" applyAlignment="1">
      <alignment horizontal="center" vertical="center"/>
    </xf>
    <xf numFmtId="4" fontId="105" fillId="0" borderId="0" xfId="12" applyNumberFormat="1" applyFont="1" applyFill="1"/>
    <xf numFmtId="0" fontId="5" fillId="0" borderId="0" xfId="12" applyFont="1" applyFill="1" applyAlignment="1">
      <alignment horizontal="center" vertical="center"/>
    </xf>
    <xf numFmtId="4" fontId="105" fillId="0" borderId="0" xfId="12" applyNumberFormat="1" applyFont="1" applyFill="1" applyAlignment="1">
      <alignment wrapText="1"/>
    </xf>
    <xf numFmtId="4" fontId="9" fillId="0" borderId="0" xfId="12" applyNumberFormat="1" applyFont="1" applyFill="1"/>
    <xf numFmtId="4" fontId="105" fillId="0" borderId="0" xfId="12" applyNumberFormat="1" applyFont="1" applyFill="1" applyAlignment="1">
      <alignment horizontal="left" vertical="center" wrapText="1"/>
    </xf>
    <xf numFmtId="4" fontId="95" fillId="0" borderId="0" xfId="12" applyNumberFormat="1" applyFont="1" applyFill="1" applyAlignment="1">
      <alignment horizontal="center" vertical="center"/>
    </xf>
    <xf numFmtId="4" fontId="95" fillId="0" borderId="1" xfId="12" applyNumberFormat="1" applyFont="1" applyFill="1" applyBorder="1" applyAlignment="1">
      <alignment horizontal="center" vertical="center" wrapText="1"/>
    </xf>
    <xf numFmtId="4" fontId="3" fillId="0" borderId="0" xfId="12" applyNumberFormat="1" applyFont="1" applyFill="1"/>
    <xf numFmtId="4" fontId="22" fillId="0" borderId="1" xfId="12" applyNumberFormat="1" applyFill="1" applyBorder="1" applyAlignment="1">
      <alignment horizontal="center" vertical="center" wrapText="1"/>
    </xf>
    <xf numFmtId="49" fontId="22" fillId="0" borderId="0" xfId="12" applyNumberFormat="1" applyFill="1" applyAlignment="1">
      <alignment horizontal="center" vertical="center"/>
    </xf>
    <xf numFmtId="4" fontId="5" fillId="0" borderId="0" xfId="12" applyNumberFormat="1" applyFont="1" applyFill="1" applyAlignment="1">
      <alignment horizontal="center" vertical="center"/>
    </xf>
    <xf numFmtId="4" fontId="84" fillId="0" borderId="0" xfId="12" applyNumberFormat="1" applyFont="1" applyFill="1" applyAlignment="1">
      <alignment wrapText="1"/>
    </xf>
    <xf numFmtId="4" fontId="19" fillId="0" borderId="0" xfId="12" applyNumberFormat="1" applyFont="1" applyFill="1" applyAlignment="1">
      <alignment horizontal="center" vertical="center" wrapText="1"/>
    </xf>
    <xf numFmtId="0" fontId="95" fillId="0" borderId="0" xfId="12" applyFont="1" applyFill="1" applyAlignment="1">
      <alignment horizontal="center" vertical="center" wrapText="1"/>
    </xf>
    <xf numFmtId="4" fontId="104" fillId="0" borderId="0" xfId="12" applyNumberFormat="1" applyFont="1" applyFill="1" applyAlignment="1">
      <alignment horizontal="left" vertical="center"/>
    </xf>
    <xf numFmtId="4" fontId="20" fillId="0" borderId="0" xfId="12" applyNumberFormat="1" applyFont="1" applyFill="1" applyAlignment="1">
      <alignment horizontal="center" vertical="center" wrapText="1"/>
    </xf>
    <xf numFmtId="0" fontId="19" fillId="0" borderId="0" xfId="12" applyFont="1" applyFill="1" applyAlignment="1">
      <alignment horizontal="center" vertical="center" wrapText="1"/>
    </xf>
    <xf numFmtId="4" fontId="21" fillId="0" borderId="0" xfId="12" applyNumberFormat="1" applyFont="1" applyFill="1" applyAlignment="1">
      <alignment horizontal="center" vertical="center"/>
    </xf>
    <xf numFmtId="0" fontId="22" fillId="0" borderId="0" xfId="12" applyFill="1" applyAlignment="1">
      <alignment horizontal="center" vertical="center"/>
    </xf>
    <xf numFmtId="0" fontId="95" fillId="0" borderId="1" xfId="12" applyFont="1" applyFill="1" applyBorder="1" applyAlignment="1">
      <alignment horizontal="center" vertical="center" wrapText="1"/>
    </xf>
    <xf numFmtId="0" fontId="11" fillId="0" borderId="0" xfId="12" applyFont="1" applyFill="1" applyAlignment="1">
      <alignment horizontal="center" vertical="center" wrapText="1"/>
    </xf>
    <xf numFmtId="0" fontId="12" fillId="0" borderId="1" xfId="12" applyFont="1" applyFill="1" applyBorder="1" applyAlignment="1">
      <alignment vertical="center" wrapText="1"/>
    </xf>
    <xf numFmtId="169" fontId="22" fillId="0" borderId="0" xfId="12" applyNumberFormat="1" applyFill="1"/>
    <xf numFmtId="0" fontId="14" fillId="0" borderId="0" xfId="12" applyFont="1" applyFill="1" applyAlignment="1">
      <alignment horizontal="center" vertical="center" wrapText="1"/>
    </xf>
    <xf numFmtId="3" fontId="22" fillId="0" borderId="0" xfId="12" applyNumberFormat="1" applyFill="1" applyAlignment="1">
      <alignment horizontal="center" vertical="center" wrapText="1"/>
    </xf>
    <xf numFmtId="4" fontId="13" fillId="0" borderId="0" xfId="12" applyNumberFormat="1" applyFont="1" applyFill="1"/>
    <xf numFmtId="0" fontId="20" fillId="0" borderId="0" xfId="12" applyFont="1" applyFill="1" applyAlignment="1">
      <alignment horizontal="center" vertical="center" wrapText="1"/>
    </xf>
    <xf numFmtId="4" fontId="95" fillId="0" borderId="0" xfId="12" applyNumberFormat="1" applyFont="1" applyFill="1" applyAlignment="1">
      <alignment vertical="center" wrapText="1"/>
    </xf>
    <xf numFmtId="4" fontId="84" fillId="0" borderId="0" xfId="12" applyNumberFormat="1" applyFont="1" applyFill="1" applyAlignment="1">
      <alignment horizontal="left" vertical="center" wrapText="1" shrinkToFit="1"/>
    </xf>
    <xf numFmtId="49" fontId="22" fillId="0" borderId="1" xfId="12" applyNumberFormat="1" applyFill="1" applyBorder="1" applyAlignment="1">
      <alignment horizontal="center" vertical="center" wrapText="1"/>
    </xf>
    <xf numFmtId="49" fontId="12" fillId="0" borderId="1" xfId="12" applyNumberFormat="1" applyFont="1" applyFill="1" applyBorder="1" applyAlignment="1">
      <alignment vertical="center" wrapText="1"/>
    </xf>
    <xf numFmtId="49" fontId="95" fillId="0" borderId="1" xfId="12" applyNumberFormat="1" applyFont="1" applyFill="1" applyBorder="1" applyAlignment="1">
      <alignment vertical="center" wrapText="1"/>
    </xf>
    <xf numFmtId="49" fontId="11" fillId="0" borderId="0" xfId="12" applyNumberFormat="1" applyFont="1" applyFill="1" applyAlignment="1">
      <alignment horizontal="center" vertical="center"/>
    </xf>
    <xf numFmtId="4" fontId="4" fillId="0" borderId="0" xfId="12" applyNumberFormat="1" applyFont="1" applyFill="1"/>
    <xf numFmtId="0" fontId="22" fillId="0" borderId="1" xfId="12" applyFill="1" applyBorder="1" applyAlignment="1">
      <alignment vertical="top" wrapText="1"/>
    </xf>
    <xf numFmtId="4" fontId="84" fillId="0" borderId="0" xfId="12" applyNumberFormat="1" applyFont="1" applyFill="1" applyAlignment="1">
      <alignment vertical="center" wrapText="1"/>
    </xf>
    <xf numFmtId="0" fontId="8" fillId="0" borderId="0" xfId="12" applyFont="1" applyFill="1" applyAlignment="1">
      <alignment horizontal="center" vertical="center" wrapText="1"/>
    </xf>
    <xf numFmtId="4" fontId="22" fillId="0" borderId="0" xfId="12" applyNumberFormat="1" applyFill="1" applyAlignment="1">
      <alignment vertical="center"/>
    </xf>
    <xf numFmtId="0" fontId="20" fillId="0" borderId="0" xfId="12" applyFont="1" applyFill="1" applyAlignment="1">
      <alignment horizontal="center" vertical="center"/>
    </xf>
    <xf numFmtId="0" fontId="5" fillId="0" borderId="0" xfId="12" applyFont="1" applyFill="1" applyAlignment="1">
      <alignment horizontal="center" vertical="center" wrapText="1"/>
    </xf>
    <xf numFmtId="2" fontId="84" fillId="0" borderId="0" xfId="12" applyNumberFormat="1" applyFont="1" applyFill="1" applyAlignment="1">
      <alignment horizontal="center" vertical="center" wrapText="1"/>
    </xf>
    <xf numFmtId="0" fontId="4" fillId="0" borderId="0" xfId="12" applyFont="1" applyFill="1" applyAlignment="1">
      <alignment horizontal="center" vertical="center" wrapText="1"/>
    </xf>
    <xf numFmtId="165" fontId="22" fillId="0" borderId="1" xfId="12" applyNumberFormat="1" applyFill="1" applyBorder="1" applyAlignment="1">
      <alignment vertical="top" wrapText="1"/>
    </xf>
    <xf numFmtId="3" fontId="22" fillId="0" borderId="1" xfId="12" applyNumberFormat="1" applyFill="1" applyBorder="1" applyAlignment="1">
      <alignment horizontal="center" vertical="center"/>
    </xf>
    <xf numFmtId="4" fontId="22" fillId="0" borderId="1" xfId="12" applyNumberFormat="1" applyFill="1" applyBorder="1"/>
    <xf numFmtId="4" fontId="22" fillId="0" borderId="3" xfId="12" applyNumberFormat="1" applyFill="1" applyBorder="1"/>
    <xf numFmtId="4" fontId="22" fillId="0" borderId="2" xfId="12" applyNumberFormat="1" applyFill="1" applyBorder="1"/>
    <xf numFmtId="4" fontId="6" fillId="0" borderId="0" xfId="12" applyNumberFormat="1" applyFont="1" applyFill="1"/>
    <xf numFmtId="0" fontId="44" fillId="0" borderId="0" xfId="12" applyFont="1" applyFill="1"/>
    <xf numFmtId="0" fontId="100" fillId="0" borderId="0" xfId="12" applyFont="1" applyFill="1" applyAlignment="1">
      <alignment horizontal="center" vertical="center"/>
    </xf>
    <xf numFmtId="4" fontId="44" fillId="0" borderId="0" xfId="12" applyNumberFormat="1" applyFont="1" applyFill="1"/>
    <xf numFmtId="4" fontId="108" fillId="0" borderId="0" xfId="12" applyNumberFormat="1" applyFont="1" applyFill="1" applyAlignment="1">
      <alignment horizontal="center" vertical="center" wrapText="1"/>
    </xf>
    <xf numFmtId="4" fontId="44" fillId="0" borderId="0" xfId="12" applyNumberFormat="1" applyFont="1" applyFill="1" applyAlignment="1">
      <alignment horizontal="center" vertical="center" wrapText="1"/>
    </xf>
    <xf numFmtId="3" fontId="108" fillId="0" borderId="0" xfId="12" applyNumberFormat="1" applyFont="1" applyFill="1" applyAlignment="1">
      <alignment horizontal="center" vertical="center" wrapText="1"/>
    </xf>
    <xf numFmtId="0" fontId="98" fillId="0" borderId="0" xfId="11" applyFont="1" applyFill="1" applyAlignment="1">
      <alignment horizontal="center" vertical="center"/>
    </xf>
    <xf numFmtId="0" fontId="98" fillId="0" borderId="1" xfId="11" applyFont="1" applyFill="1" applyBorder="1" applyAlignment="1">
      <alignment horizontal="center" vertical="center"/>
    </xf>
    <xf numFmtId="0" fontId="22" fillId="0" borderId="1" xfId="12" applyFill="1" applyBorder="1" applyAlignment="1">
      <alignment vertical="center" wrapText="1"/>
    </xf>
    <xf numFmtId="0" fontId="22" fillId="0" borderId="1" xfId="12" applyFill="1" applyBorder="1" applyAlignment="1">
      <alignment vertical="center"/>
    </xf>
    <xf numFmtId="0" fontId="22" fillId="0" borderId="9" xfId="12" applyFill="1" applyBorder="1" applyAlignment="1">
      <alignment horizontal="center" vertical="center" wrapText="1"/>
    </xf>
    <xf numFmtId="0" fontId="15" fillId="0" borderId="1" xfId="12" applyFont="1" applyFill="1" applyBorder="1" applyAlignment="1">
      <alignment vertical="center" wrapText="1"/>
    </xf>
    <xf numFmtId="0" fontId="14" fillId="0" borderId="1" xfId="12" applyFont="1" applyFill="1" applyBorder="1" applyAlignment="1">
      <alignment vertical="center" wrapText="1"/>
    </xf>
    <xf numFmtId="0" fontId="8" fillId="0" borderId="1" xfId="12" applyFont="1" applyFill="1" applyBorder="1" applyAlignment="1">
      <alignment vertical="center" wrapText="1"/>
    </xf>
    <xf numFmtId="0" fontId="21" fillId="0" borderId="1" xfId="12" applyFont="1" applyFill="1" applyBorder="1" applyAlignment="1">
      <alignment vertical="center" wrapText="1"/>
    </xf>
    <xf numFmtId="0" fontId="17" fillId="0" borderId="1" xfId="12" applyFont="1" applyFill="1" applyBorder="1" applyAlignment="1">
      <alignment vertical="center" wrapText="1"/>
    </xf>
    <xf numFmtId="0" fontId="13" fillId="0" borderId="1" xfId="12" applyFont="1" applyFill="1" applyBorder="1" applyAlignment="1">
      <alignment vertical="center" wrapText="1"/>
    </xf>
    <xf numFmtId="0" fontId="22" fillId="0" borderId="9" xfId="12" applyFill="1" applyBorder="1" applyAlignment="1">
      <alignment vertical="center" wrapText="1"/>
    </xf>
    <xf numFmtId="0" fontId="22" fillId="0" borderId="1" xfId="12" applyFill="1" applyBorder="1" applyAlignment="1">
      <alignment horizontal="left" vertical="center" wrapText="1"/>
    </xf>
    <xf numFmtId="0" fontId="17" fillId="0" borderId="1" xfId="12" applyFont="1" applyFill="1" applyBorder="1" applyAlignment="1">
      <alignment horizontal="left" vertical="center" wrapText="1"/>
    </xf>
    <xf numFmtId="0" fontId="5" fillId="0" borderId="1" xfId="12" applyFont="1" applyFill="1" applyBorder="1" applyAlignment="1">
      <alignment vertical="center" wrapText="1"/>
    </xf>
    <xf numFmtId="0" fontId="5" fillId="0" borderId="1" xfId="12" applyFont="1" applyFill="1" applyBorder="1" applyAlignment="1">
      <alignment horizontal="left" vertical="center" wrapText="1"/>
    </xf>
    <xf numFmtId="0" fontId="14" fillId="0" borderId="1" xfId="12" applyFont="1" applyFill="1" applyBorder="1" applyAlignment="1">
      <alignment horizontal="left" vertical="center" wrapText="1"/>
    </xf>
    <xf numFmtId="0" fontId="84" fillId="0" borderId="1" xfId="12" applyFont="1" applyFill="1" applyBorder="1" applyAlignment="1">
      <alignment vertical="center" wrapText="1"/>
    </xf>
    <xf numFmtId="0" fontId="4" fillId="0" borderId="1" xfId="12" applyFont="1" applyFill="1" applyBorder="1" applyAlignment="1">
      <alignment horizontal="left" vertical="center" wrapText="1"/>
    </xf>
    <xf numFmtId="0" fontId="13" fillId="0" borderId="1" xfId="12" applyFont="1" applyFill="1" applyBorder="1" applyAlignment="1">
      <alignment horizontal="left" vertical="center" wrapText="1"/>
    </xf>
    <xf numFmtId="0" fontId="12" fillId="0" borderId="1" xfId="12" applyFont="1" applyFill="1" applyBorder="1" applyAlignment="1">
      <alignment vertical="center"/>
    </xf>
    <xf numFmtId="0" fontId="95" fillId="0" borderId="1" xfId="12" applyFont="1" applyFill="1" applyBorder="1"/>
    <xf numFmtId="0" fontId="12" fillId="0" borderId="1" xfId="12" applyFont="1" applyFill="1" applyBorder="1" applyAlignment="1">
      <alignment horizontal="left" vertical="center" wrapText="1"/>
    </xf>
    <xf numFmtId="0" fontId="13" fillId="0" borderId="9" xfId="12" applyFont="1" applyFill="1" applyBorder="1" applyAlignment="1">
      <alignment vertical="center" wrapText="1"/>
    </xf>
    <xf numFmtId="0" fontId="12" fillId="0" borderId="9" xfId="12" applyFont="1" applyFill="1" applyBorder="1" applyAlignment="1">
      <alignment vertical="center" wrapText="1"/>
    </xf>
    <xf numFmtId="0" fontId="22" fillId="0" borderId="9" xfId="12" applyFill="1" applyBorder="1"/>
    <xf numFmtId="0" fontId="22" fillId="0" borderId="0" xfId="12" applyFill="1" applyAlignment="1">
      <alignment vertical="center"/>
    </xf>
    <xf numFmtId="0" fontId="44" fillId="0" borderId="0" xfId="12" applyFont="1" applyFill="1" applyAlignment="1">
      <alignment vertical="center"/>
    </xf>
    <xf numFmtId="0" fontId="98" fillId="0" borderId="1" xfId="11" applyFont="1" applyFill="1" applyBorder="1" applyAlignment="1">
      <alignment horizontal="center" vertical="center"/>
    </xf>
    <xf numFmtId="0" fontId="98" fillId="0" borderId="1" xfId="11" applyFont="1" applyFill="1" applyBorder="1" applyAlignment="1">
      <alignment horizontal="center" vertical="center" wrapText="1"/>
    </xf>
    <xf numFmtId="0" fontId="95" fillId="0" borderId="1" xfId="12" applyFont="1" applyFill="1" applyBorder="1" applyAlignment="1">
      <alignment horizontal="center" vertical="center" wrapText="1"/>
    </xf>
    <xf numFmtId="0" fontId="38" fillId="0" borderId="1" xfId="12" applyFont="1" applyFill="1" applyBorder="1" applyAlignment="1">
      <alignment vertical="center"/>
    </xf>
    <xf numFmtId="0" fontId="16" fillId="0" borderId="1" xfId="12" applyFont="1" applyFill="1" applyBorder="1" applyAlignment="1">
      <alignment vertical="center"/>
    </xf>
    <xf numFmtId="0" fontId="15" fillId="0" borderId="1" xfId="12" applyFont="1" applyFill="1" applyBorder="1" applyAlignment="1">
      <alignment vertical="center"/>
    </xf>
    <xf numFmtId="0" fontId="8" fillId="0" borderId="1" xfId="12" applyFont="1" applyFill="1" applyBorder="1" applyAlignment="1">
      <alignment vertical="center"/>
    </xf>
    <xf numFmtId="0" fontId="21" fillId="0" borderId="1" xfId="12" applyFont="1" applyFill="1" applyBorder="1" applyAlignment="1">
      <alignment vertical="center"/>
    </xf>
    <xf numFmtId="0" fontId="38" fillId="0" borderId="1" xfId="12" applyFont="1" applyFill="1" applyBorder="1" applyAlignment="1">
      <alignment vertical="center" wrapText="1"/>
    </xf>
    <xf numFmtId="0" fontId="9" fillId="0" borderId="1" xfId="12" applyFont="1" applyFill="1" applyBorder="1" applyAlignment="1">
      <alignment vertical="center" wrapText="1"/>
    </xf>
    <xf numFmtId="0" fontId="10" fillId="0" borderId="1" xfId="12" applyFont="1" applyFill="1" applyBorder="1" applyAlignment="1">
      <alignment vertical="center"/>
    </xf>
    <xf numFmtId="0" fontId="19" fillId="0" borderId="1" xfId="12" applyFont="1" applyFill="1" applyBorder="1" applyAlignment="1">
      <alignment vertical="center"/>
    </xf>
    <xf numFmtId="0" fontId="13" fillId="0" borderId="1" xfId="12" applyFont="1" applyFill="1" applyBorder="1" applyAlignment="1">
      <alignment vertical="center"/>
    </xf>
    <xf numFmtId="0" fontId="5" fillId="0" borderId="1" xfId="12" applyFont="1" applyFill="1" applyBorder="1" applyAlignment="1">
      <alignment vertical="center"/>
    </xf>
    <xf numFmtId="0" fontId="14" fillId="0" borderId="1" xfId="12" applyFont="1" applyFill="1" applyBorder="1" applyAlignment="1">
      <alignment vertical="center"/>
    </xf>
    <xf numFmtId="0" fontId="18" fillId="0" borderId="1" xfId="12" applyFont="1" applyFill="1" applyBorder="1" applyAlignment="1">
      <alignment vertical="center" wrapText="1"/>
    </xf>
    <xf numFmtId="0" fontId="8" fillId="0" borderId="1" xfId="12" applyFont="1" applyFill="1" applyBorder="1" applyAlignment="1">
      <alignment horizontal="left" vertical="center" wrapText="1"/>
    </xf>
    <xf numFmtId="0" fontId="38" fillId="0" borderId="1" xfId="12" applyFont="1" applyFill="1" applyBorder="1" applyAlignment="1">
      <alignment horizontal="left" vertical="center" wrapText="1"/>
    </xf>
    <xf numFmtId="0" fontId="11" fillId="0" borderId="1" xfId="12" applyFont="1" applyFill="1" applyBorder="1" applyAlignment="1">
      <alignment horizontal="left" vertical="center" wrapText="1"/>
    </xf>
    <xf numFmtId="0" fontId="7" fillId="0" borderId="1" xfId="12" applyFont="1" applyFill="1" applyBorder="1" applyAlignment="1">
      <alignment horizontal="left" vertical="center" wrapText="1"/>
    </xf>
    <xf numFmtId="0" fontId="3" fillId="0" borderId="1" xfId="12" applyFont="1" applyFill="1" applyBorder="1" applyAlignment="1">
      <alignment horizontal="left" vertical="center" wrapText="1"/>
    </xf>
    <xf numFmtId="0" fontId="12" fillId="0" borderId="9" xfId="12" applyFont="1" applyFill="1" applyBorder="1" applyAlignment="1">
      <alignment horizontal="center" vertical="center" wrapText="1"/>
    </xf>
    <xf numFmtId="0" fontId="5" fillId="0" borderId="9" xfId="12" applyFont="1" applyFill="1" applyBorder="1" applyAlignment="1">
      <alignment horizontal="center" vertical="center" wrapText="1"/>
    </xf>
    <xf numFmtId="0" fontId="4" fillId="0" borderId="9" xfId="12" applyFont="1" applyFill="1" applyBorder="1" applyAlignment="1">
      <alignment horizontal="center" vertical="center" wrapText="1"/>
    </xf>
    <xf numFmtId="0" fontId="22" fillId="0" borderId="1" xfId="12" applyFill="1" applyBorder="1" applyAlignment="1"/>
    <xf numFmtId="0" fontId="2" fillId="0" borderId="1" xfId="12" applyFont="1" applyFill="1" applyBorder="1"/>
    <xf numFmtId="0" fontId="2" fillId="0" borderId="1" xfId="12" applyFont="1" applyFill="1" applyBorder="1" applyAlignment="1">
      <alignment horizontal="center" vertical="center"/>
    </xf>
    <xf numFmtId="0" fontId="75" fillId="0" borderId="16" xfId="0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75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9" fillId="0" borderId="21" xfId="0" applyFont="1" applyBorder="1" applyAlignment="1">
      <alignment horizontal="center" vertical="center" wrapText="1"/>
    </xf>
    <xf numFmtId="0" fontId="79" fillId="0" borderId="2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0" fillId="0" borderId="22" xfId="0" applyFont="1" applyBorder="1" applyAlignment="1">
      <alignment horizontal="center" vertical="center" wrapText="1"/>
    </xf>
    <xf numFmtId="0" fontId="80" fillId="0" borderId="27" xfId="0" applyFont="1" applyBorder="1" applyAlignment="1">
      <alignment horizontal="center" vertical="center" wrapText="1"/>
    </xf>
    <xf numFmtId="0" fontId="79" fillId="0" borderId="21" xfId="0" applyFont="1" applyBorder="1" applyAlignment="1">
      <alignment horizontal="center" vertical="center"/>
    </xf>
    <xf numFmtId="0" fontId="79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5" fillId="0" borderId="1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5" fillId="0" borderId="1" xfId="1" applyFill="1" applyBorder="1" applyAlignment="1">
      <alignment horizontal="left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27" fillId="3" borderId="9" xfId="0" applyFont="1" applyFill="1" applyBorder="1" applyAlignment="1">
      <alignment horizontal="center" vertical="center" textRotation="90" wrapText="1"/>
    </xf>
    <xf numFmtId="0" fontId="27" fillId="3" borderId="11" xfId="0" applyFont="1" applyFill="1" applyBorder="1" applyAlignment="1">
      <alignment horizontal="center" vertical="center" textRotation="90" wrapText="1"/>
    </xf>
    <xf numFmtId="0" fontId="27" fillId="3" borderId="10" xfId="0" applyFont="1" applyFill="1" applyBorder="1" applyAlignment="1">
      <alignment horizontal="center" vertical="center" textRotation="90" wrapText="1"/>
    </xf>
    <xf numFmtId="0" fontId="30" fillId="8" borderId="5" xfId="0" applyFont="1" applyFill="1" applyBorder="1" applyAlignment="1">
      <alignment horizontal="center" vertical="center" wrapText="1"/>
    </xf>
    <xf numFmtId="0" fontId="30" fillId="8" borderId="7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8" borderId="9" xfId="0" applyFont="1" applyFill="1" applyBorder="1" applyAlignment="1">
      <alignment horizontal="center" vertical="center" wrapText="1"/>
    </xf>
    <xf numFmtId="0" fontId="27" fillId="8" borderId="11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4" fontId="27" fillId="3" borderId="13" xfId="0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49" fillId="3" borderId="1" xfId="0" applyFont="1" applyFill="1" applyBorder="1" applyAlignment="1">
      <alignment horizontal="center" vertical="center" wrapText="1"/>
    </xf>
    <xf numFmtId="0" fontId="93" fillId="2" borderId="9" xfId="0" applyFont="1" applyFill="1" applyBorder="1" applyAlignment="1">
      <alignment horizontal="center" vertical="center" wrapText="1"/>
    </xf>
    <xf numFmtId="0" fontId="93" fillId="2" borderId="11" xfId="0" applyFont="1" applyFill="1" applyBorder="1" applyAlignment="1">
      <alignment horizontal="center" vertical="center" wrapText="1"/>
    </xf>
    <xf numFmtId="0" fontId="93" fillId="2" borderId="1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25" fillId="3" borderId="1" xfId="1" applyFill="1" applyBorder="1" applyAlignment="1">
      <alignment horizontal="left" vertical="center" wrapText="1"/>
    </xf>
    <xf numFmtId="0" fontId="27" fillId="3" borderId="0" xfId="0" applyFont="1" applyFill="1" applyAlignment="1">
      <alignment horizontal="left" vertical="center" wrapText="1"/>
    </xf>
    <xf numFmtId="49" fontId="22" fillId="0" borderId="1" xfId="12" applyNumberFormat="1" applyFill="1" applyBorder="1" applyAlignment="1">
      <alignment horizontal="center" vertical="center" wrapText="1"/>
    </xf>
    <xf numFmtId="0" fontId="95" fillId="0" borderId="1" xfId="12" applyFont="1" applyFill="1" applyBorder="1" applyAlignment="1">
      <alignment horizontal="center" vertical="center" wrapText="1"/>
    </xf>
    <xf numFmtId="0" fontId="3" fillId="0" borderId="1" xfId="12" applyFont="1" applyBorder="1" applyAlignment="1">
      <alignment horizontal="center"/>
    </xf>
    <xf numFmtId="4" fontId="22" fillId="0" borderId="1" xfId="12" applyNumberFormat="1" applyFill="1" applyBorder="1" applyAlignment="1">
      <alignment horizontal="center" vertical="center" wrapText="1"/>
    </xf>
    <xf numFmtId="4" fontId="95" fillId="0" borderId="1" xfId="12" applyNumberFormat="1" applyFont="1" applyFill="1" applyBorder="1" applyAlignment="1">
      <alignment horizontal="center" vertical="center" wrapText="1"/>
    </xf>
    <xf numFmtId="0" fontId="97" fillId="0" borderId="0" xfId="11" applyFont="1" applyAlignment="1">
      <alignment horizontal="center" vertical="center" wrapText="1"/>
    </xf>
    <xf numFmtId="0" fontId="98" fillId="0" borderId="1" xfId="11" applyFont="1" applyFill="1" applyBorder="1" applyAlignment="1">
      <alignment horizontal="center" vertical="center"/>
    </xf>
    <xf numFmtId="0" fontId="98" fillId="0" borderId="1" xfId="11" applyFont="1" applyFill="1" applyBorder="1" applyAlignment="1">
      <alignment horizontal="center" vertical="center" wrapText="1"/>
    </xf>
    <xf numFmtId="0" fontId="98" fillId="0" borderId="1" xfId="11" applyFont="1" applyBorder="1" applyAlignment="1">
      <alignment horizontal="center" vertical="center" wrapText="1"/>
    </xf>
    <xf numFmtId="0" fontId="98" fillId="0" borderId="9" xfId="11" applyFont="1" applyFill="1" applyBorder="1" applyAlignment="1">
      <alignment horizontal="center" vertical="center" wrapText="1"/>
    </xf>
    <xf numFmtId="0" fontId="98" fillId="0" borderId="10" xfId="11" applyFont="1" applyFill="1" applyBorder="1" applyAlignment="1">
      <alignment horizontal="center" vertical="center" wrapText="1"/>
    </xf>
    <xf numFmtId="0" fontId="98" fillId="0" borderId="9" xfId="11" applyFont="1" applyFill="1" applyBorder="1" applyAlignment="1">
      <alignment horizontal="center" vertical="center"/>
    </xf>
    <xf numFmtId="0" fontId="98" fillId="0" borderId="10" xfId="11" applyFont="1" applyFill="1" applyBorder="1" applyAlignment="1">
      <alignment horizontal="center" vertical="center"/>
    </xf>
    <xf numFmtId="0" fontId="98" fillId="0" borderId="9" xfId="11" applyFont="1" applyFill="1" applyBorder="1" applyAlignment="1">
      <alignment horizontal="left" vertical="center"/>
    </xf>
    <xf numFmtId="0" fontId="98" fillId="0" borderId="10" xfId="11" applyFont="1" applyFill="1" applyBorder="1" applyAlignment="1">
      <alignment horizontal="left" vertical="center"/>
    </xf>
    <xf numFmtId="4" fontId="38" fillId="0" borderId="2" xfId="12" applyNumberFormat="1" applyFont="1" applyBorder="1" applyAlignment="1">
      <alignment horizontal="center"/>
    </xf>
    <xf numFmtId="4" fontId="38" fillId="0" borderId="3" xfId="12" applyNumberFormat="1" applyFont="1" applyBorder="1" applyAlignment="1">
      <alignment horizontal="center"/>
    </xf>
    <xf numFmtId="3" fontId="38" fillId="0" borderId="9" xfId="12" applyNumberFormat="1" applyFont="1" applyBorder="1" applyAlignment="1">
      <alignment horizontal="center" vertical="center" wrapText="1"/>
    </xf>
    <xf numFmtId="3" fontId="38" fillId="0" borderId="10" xfId="12" applyNumberFormat="1" applyFont="1" applyBorder="1" applyAlignment="1">
      <alignment horizontal="center" vertical="center" wrapText="1"/>
    </xf>
    <xf numFmtId="0" fontId="38" fillId="0" borderId="2" xfId="12" applyFont="1" applyBorder="1" applyAlignment="1">
      <alignment horizontal="center" vertical="center" wrapText="1"/>
    </xf>
    <xf numFmtId="0" fontId="38" fillId="0" borderId="8" xfId="12" applyFont="1" applyBorder="1" applyAlignment="1">
      <alignment horizontal="center" vertical="center" wrapText="1"/>
    </xf>
    <xf numFmtId="0" fontId="38" fillId="0" borderId="3" xfId="12" applyFont="1" applyBorder="1" applyAlignment="1">
      <alignment horizontal="center" vertical="center" wrapText="1"/>
    </xf>
    <xf numFmtId="0" fontId="99" fillId="0" borderId="1" xfId="11" applyFont="1" applyFill="1" applyBorder="1" applyAlignment="1">
      <alignment horizontal="center" vertical="center" wrapText="1"/>
    </xf>
    <xf numFmtId="0" fontId="22" fillId="0" borderId="1" xfId="12" applyFill="1" applyBorder="1" applyAlignment="1">
      <alignment horizontal="center" vertical="center" wrapText="1"/>
    </xf>
    <xf numFmtId="49" fontId="22" fillId="0" borderId="9" xfId="12" applyNumberFormat="1" applyFill="1" applyBorder="1" applyAlignment="1">
      <alignment horizontal="center" vertical="center" wrapText="1"/>
    </xf>
    <xf numFmtId="49" fontId="22" fillId="0" borderId="11" xfId="12" applyNumberFormat="1" applyFill="1" applyBorder="1" applyAlignment="1">
      <alignment horizontal="center" vertical="center" wrapText="1"/>
    </xf>
    <xf numFmtId="49" fontId="22" fillId="0" borderId="10" xfId="12" applyNumberFormat="1" applyFill="1" applyBorder="1" applyAlignment="1">
      <alignment horizontal="center" vertical="center" wrapText="1"/>
    </xf>
    <xf numFmtId="49" fontId="95" fillId="0" borderId="1" xfId="12" applyNumberFormat="1" applyFont="1" applyFill="1" applyBorder="1" applyAlignment="1">
      <alignment horizontal="center" vertical="center" wrapText="1"/>
    </xf>
    <xf numFmtId="0" fontId="27" fillId="0" borderId="33" xfId="0" applyFont="1" applyBorder="1" applyAlignment="1">
      <alignment vertical="center" wrapText="1"/>
    </xf>
    <xf numFmtId="0" fontId="27" fillId="0" borderId="30" xfId="0" applyFont="1" applyBorder="1" applyAlignment="1">
      <alignment vertical="center" wrapText="1"/>
    </xf>
    <xf numFmtId="0" fontId="113" fillId="0" borderId="38" xfId="0" applyFont="1" applyBorder="1" applyAlignment="1">
      <alignment horizontal="left" vertical="center" indent="5"/>
    </xf>
    <xf numFmtId="0" fontId="112" fillId="2" borderId="33" xfId="0" applyFont="1" applyFill="1" applyBorder="1" applyAlignment="1">
      <alignment vertical="center" wrapText="1"/>
    </xf>
    <xf numFmtId="0" fontId="112" fillId="2" borderId="30" xfId="0" applyFont="1" applyFill="1" applyBorder="1" applyAlignment="1">
      <alignment vertical="center" wrapText="1"/>
    </xf>
    <xf numFmtId="0" fontId="112" fillId="2" borderId="33" xfId="0" applyFont="1" applyFill="1" applyBorder="1" applyAlignment="1">
      <alignment horizontal="left" vertical="center" wrapText="1"/>
    </xf>
    <xf numFmtId="0" fontId="112" fillId="2" borderId="30" xfId="0" applyFont="1" applyFill="1" applyBorder="1" applyAlignment="1">
      <alignment horizontal="left" vertical="center" wrapText="1"/>
    </xf>
    <xf numFmtId="0" fontId="112" fillId="2" borderId="33" xfId="0" applyFont="1" applyFill="1" applyBorder="1" applyAlignment="1">
      <alignment horizontal="center" vertical="center" wrapText="1"/>
    </xf>
    <xf numFmtId="0" fontId="112" fillId="2" borderId="37" xfId="0" applyFont="1" applyFill="1" applyBorder="1" applyAlignment="1">
      <alignment horizontal="center" vertical="center" wrapText="1"/>
    </xf>
    <xf numFmtId="0" fontId="112" fillId="2" borderId="37" xfId="0" applyFont="1" applyFill="1" applyBorder="1" applyAlignment="1">
      <alignment vertical="center" wrapText="1"/>
    </xf>
    <xf numFmtId="0" fontId="3" fillId="0" borderId="40" xfId="12" applyFont="1" applyBorder="1" applyAlignment="1">
      <alignment horizontal="center" vertical="center"/>
    </xf>
    <xf numFmtId="0" fontId="3" fillId="0" borderId="41" xfId="12" applyFont="1" applyBorder="1" applyAlignment="1">
      <alignment horizontal="center" vertical="center"/>
    </xf>
    <xf numFmtId="4" fontId="101" fillId="0" borderId="1" xfId="12" applyNumberFormat="1" applyFont="1" applyBorder="1" applyAlignment="1">
      <alignment horizontal="center" vertical="center"/>
    </xf>
    <xf numFmtId="0" fontId="102" fillId="0" borderId="9" xfId="11" applyFont="1" applyBorder="1" applyAlignment="1">
      <alignment horizontal="center" vertical="center" wrapText="1"/>
    </xf>
    <xf numFmtId="0" fontId="102" fillId="0" borderId="11" xfId="11" applyFont="1" applyBorder="1" applyAlignment="1">
      <alignment horizontal="center" vertical="center" wrapText="1"/>
    </xf>
    <xf numFmtId="0" fontId="102" fillId="0" borderId="10" xfId="11" applyFont="1" applyBorder="1" applyAlignment="1">
      <alignment horizontal="center" vertical="center" wrapText="1"/>
    </xf>
    <xf numFmtId="0" fontId="109" fillId="0" borderId="1" xfId="0" applyFont="1" applyBorder="1" applyAlignment="1">
      <alignment horizontal="center" vertical="center"/>
    </xf>
    <xf numFmtId="2" fontId="39" fillId="3" borderId="9" xfId="10" applyNumberFormat="1" applyFont="1" applyFill="1" applyBorder="1" applyAlignment="1">
      <alignment horizontal="center" vertical="center" wrapText="1"/>
    </xf>
    <xf numFmtId="2" fontId="39" fillId="3" borderId="11" xfId="10" applyNumberFormat="1" applyFont="1" applyFill="1" applyBorder="1" applyAlignment="1">
      <alignment horizontal="center" vertical="center" wrapText="1"/>
    </xf>
    <xf numFmtId="2" fontId="39" fillId="3" borderId="10" xfId="10" applyNumberFormat="1" applyFont="1" applyFill="1" applyBorder="1" applyAlignment="1">
      <alignment horizontal="center" vertical="center" wrapText="1"/>
    </xf>
    <xf numFmtId="1" fontId="39" fillId="3" borderId="9" xfId="10" applyNumberFormat="1" applyFont="1" applyFill="1" applyBorder="1" applyAlignment="1">
      <alignment horizontal="center" vertical="center" wrapText="1"/>
    </xf>
    <xf numFmtId="1" fontId="39" fillId="3" borderId="11" xfId="10" applyNumberFormat="1" applyFont="1" applyFill="1" applyBorder="1" applyAlignment="1">
      <alignment horizontal="center" vertical="center" wrapText="1"/>
    </xf>
    <xf numFmtId="1" fontId="39" fillId="3" borderId="10" xfId="10" applyNumberFormat="1" applyFont="1" applyFill="1" applyBorder="1" applyAlignment="1">
      <alignment horizontal="center" vertical="center" wrapText="1"/>
    </xf>
    <xf numFmtId="2" fontId="115" fillId="3" borderId="1" xfId="0" applyNumberFormat="1" applyFont="1" applyFill="1" applyBorder="1" applyAlignment="1">
      <alignment horizontal="center" vertical="center" wrapText="1"/>
    </xf>
    <xf numFmtId="0" fontId="41" fillId="0" borderId="1" xfId="5" applyFont="1" applyBorder="1" applyAlignment="1">
      <alignment horizontal="center" vertical="center"/>
    </xf>
    <xf numFmtId="0" fontId="41" fillId="0" borderId="1" xfId="5" applyFont="1" applyBorder="1" applyAlignment="1">
      <alignment horizontal="left" vertical="center"/>
    </xf>
    <xf numFmtId="0" fontId="58" fillId="0" borderId="0" xfId="5" applyFont="1" applyAlignment="1">
      <alignment horizontal="center"/>
    </xf>
    <xf numFmtId="0" fontId="41" fillId="0" borderId="0" xfId="5" applyFont="1" applyAlignment="1">
      <alignment horizontal="right"/>
    </xf>
    <xf numFmtId="0" fontId="41" fillId="0" borderId="0" xfId="5" applyFont="1" applyAlignment="1">
      <alignment horizontal="right" vertical="center"/>
    </xf>
    <xf numFmtId="0" fontId="57" fillId="0" borderId="0" xfId="5" applyFont="1" applyAlignment="1">
      <alignment horizontal="center"/>
    </xf>
    <xf numFmtId="0" fontId="55" fillId="0" borderId="1" xfId="6" applyBorder="1" applyAlignment="1">
      <alignment horizontal="center" vertical="center"/>
    </xf>
    <xf numFmtId="0" fontId="58" fillId="0" borderId="1" xfId="5" applyFont="1" applyBorder="1" applyAlignment="1">
      <alignment horizontal="center" vertical="center" wrapText="1"/>
    </xf>
    <xf numFmtId="0" fontId="59" fillId="0" borderId="1" xfId="5" applyFont="1" applyBorder="1" applyAlignment="1">
      <alignment horizontal="center" vertical="center" wrapText="1"/>
    </xf>
    <xf numFmtId="0" fontId="41" fillId="0" borderId="9" xfId="5" applyFont="1" applyBorder="1" applyAlignment="1">
      <alignment horizontal="center" vertical="center"/>
    </xf>
    <xf numFmtId="0" fontId="41" fillId="0" borderId="11" xfId="5" applyFont="1" applyBorder="1" applyAlignment="1">
      <alignment horizontal="center" vertical="center"/>
    </xf>
    <xf numFmtId="0" fontId="41" fillId="0" borderId="10" xfId="5" applyFont="1" applyBorder="1" applyAlignment="1">
      <alignment horizontal="center" vertical="center"/>
    </xf>
    <xf numFmtId="0" fontId="64" fillId="3" borderId="0" xfId="9" applyFont="1" applyFill="1" applyAlignment="1">
      <alignment horizontal="left" vertical="center" wrapText="1"/>
    </xf>
    <xf numFmtId="166" fontId="64" fillId="3" borderId="0" xfId="9" applyNumberFormat="1" applyFont="1" applyFill="1" applyAlignment="1">
      <alignment horizontal="center" vertical="center" wrapText="1"/>
    </xf>
    <xf numFmtId="49" fontId="41" fillId="0" borderId="1" xfId="5" applyNumberFormat="1" applyFont="1" applyBorder="1" applyAlignment="1">
      <alignment horizontal="left" vertical="center"/>
    </xf>
    <xf numFmtId="0" fontId="62" fillId="0" borderId="0" xfId="5" applyFont="1" applyAlignment="1">
      <alignment horizontal="justify" wrapText="1"/>
    </xf>
    <xf numFmtId="0" fontId="54" fillId="0" borderId="0" xfId="5" applyFont="1" applyAlignment="1">
      <alignment horizontal="justify" wrapText="1"/>
    </xf>
    <xf numFmtId="0" fontId="58" fillId="0" borderId="0" xfId="5" applyFont="1" applyAlignment="1">
      <alignment horizontal="left" wrapText="1"/>
    </xf>
    <xf numFmtId="0" fontId="55" fillId="0" borderId="1" xfId="7" applyBorder="1" applyAlignment="1">
      <alignment horizontal="center"/>
    </xf>
    <xf numFmtId="0" fontId="41" fillId="0" borderId="1" xfId="5" applyFont="1" applyBorder="1" applyAlignment="1">
      <alignment horizontal="center" vertical="center" wrapText="1"/>
    </xf>
    <xf numFmtId="49" fontId="41" fillId="0" borderId="1" xfId="5" applyNumberFormat="1" applyFont="1" applyBorder="1" applyAlignment="1">
      <alignment horizontal="center" vertical="center" wrapText="1"/>
    </xf>
    <xf numFmtId="0" fontId="69" fillId="0" borderId="15" xfId="5" applyFont="1" applyBorder="1" applyAlignment="1">
      <alignment horizontal="center"/>
    </xf>
    <xf numFmtId="0" fontId="69" fillId="3" borderId="0" xfId="5" applyFont="1" applyFill="1" applyAlignment="1">
      <alignment horizontal="center"/>
    </xf>
    <xf numFmtId="0" fontId="74" fillId="3" borderId="0" xfId="5" applyFont="1" applyFill="1" applyAlignment="1">
      <alignment horizontal="center"/>
    </xf>
    <xf numFmtId="0" fontId="83" fillId="0" borderId="2" xfId="10" applyFont="1" applyBorder="1" applyAlignment="1">
      <alignment horizontal="center" vertical="center"/>
    </xf>
    <xf numFmtId="0" fontId="83" fillId="0" borderId="8" xfId="10" applyFont="1" applyBorder="1" applyAlignment="1">
      <alignment horizontal="center" vertical="center"/>
    </xf>
    <xf numFmtId="0" fontId="83" fillId="0" borderId="3" xfId="10" applyFont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</cellXfs>
  <cellStyles count="14">
    <cellStyle name="Excel Built-in Normal 1" xfId="11" xr:uid="{00000000-0005-0000-0000-000000000000}"/>
    <cellStyle name="Гиперссылка" xfId="1" builtinId="8"/>
    <cellStyle name="Значение" xfId="8" xr:uid="{00000000-0005-0000-0000-000002000000}"/>
    <cellStyle name="Обычный" xfId="0" builtinId="0"/>
    <cellStyle name="Обычный 10" xfId="7" xr:uid="{00000000-0005-0000-0000-000004000000}"/>
    <cellStyle name="Обычный 2" xfId="10" xr:uid="{00000000-0005-0000-0000-000005000000}"/>
    <cellStyle name="Обычный 2 2" xfId="3" xr:uid="{00000000-0005-0000-0000-000006000000}"/>
    <cellStyle name="Обычный 2 4" xfId="5" xr:uid="{00000000-0005-0000-0000-000007000000}"/>
    <cellStyle name="Обычный 3" xfId="6" xr:uid="{00000000-0005-0000-0000-000008000000}"/>
    <cellStyle name="Обычный 3 2 2" xfId="9" xr:uid="{00000000-0005-0000-0000-000009000000}"/>
    <cellStyle name="Обычный 4" xfId="12" xr:uid="{00000000-0005-0000-0000-00000A000000}"/>
    <cellStyle name="Обычный 9" xfId="2" xr:uid="{00000000-0005-0000-0000-00000B000000}"/>
    <cellStyle name="Финансовый" xfId="4" builtinId="3"/>
    <cellStyle name="Финансовый 2" xfId="13" xr:uid="{00000000-0005-0000-0000-00000D000000}"/>
  </cellStyles>
  <dxfs count="0"/>
  <tableStyles count="0" defaultTableStyle="TableStyleMedium2" defaultPivotStyle="PivotStyleMedium9"/>
  <colors>
    <mruColors>
      <color rgb="FFCCFF66"/>
      <color rgb="FFAE9E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ubseti.ru/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kubseti.ru/" TargetMode="Externa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opLeftCell="G1" zoomScale="70" zoomScaleNormal="70" workbookViewId="0">
      <selection activeCell="Q12" sqref="Q12:X12"/>
    </sheetView>
  </sheetViews>
  <sheetFormatPr defaultRowHeight="14.4" x14ac:dyDescent="0.3"/>
  <cols>
    <col min="2" max="2" width="18.6640625" customWidth="1"/>
    <col min="8" max="8" width="12" customWidth="1"/>
    <col min="32" max="32" width="37" customWidth="1"/>
  </cols>
  <sheetData>
    <row r="1" spans="1:33" ht="15" thickBot="1" x14ac:dyDescent="0.35"/>
    <row r="2" spans="1:33" s="183" customFormat="1" ht="53.25" customHeight="1" x14ac:dyDescent="0.3">
      <c r="A2" s="733" t="s">
        <v>413</v>
      </c>
      <c r="B2" s="736" t="s">
        <v>414</v>
      </c>
      <c r="C2" s="716" t="s">
        <v>415</v>
      </c>
      <c r="D2" s="717"/>
      <c r="E2" s="717"/>
      <c r="F2" s="717"/>
      <c r="G2" s="739"/>
      <c r="H2" s="716" t="s">
        <v>416</v>
      </c>
      <c r="I2" s="717"/>
      <c r="J2" s="717"/>
      <c r="K2" s="717"/>
      <c r="L2" s="717"/>
      <c r="M2" s="717"/>
      <c r="N2" s="717"/>
      <c r="O2" s="717"/>
      <c r="P2" s="717"/>
      <c r="Q2" s="717"/>
      <c r="R2" s="717"/>
      <c r="S2" s="717"/>
      <c r="T2" s="717"/>
      <c r="U2" s="717"/>
      <c r="V2" s="717"/>
      <c r="W2" s="717"/>
      <c r="X2" s="718"/>
      <c r="Y2" s="716" t="s">
        <v>417</v>
      </c>
      <c r="Z2" s="717"/>
      <c r="AA2" s="717"/>
      <c r="AB2" s="717"/>
      <c r="AC2" s="717"/>
      <c r="AD2" s="717"/>
      <c r="AE2" s="718"/>
      <c r="AF2" s="719" t="s">
        <v>17</v>
      </c>
      <c r="AG2" s="182"/>
    </row>
    <row r="3" spans="1:33" s="183" customFormat="1" ht="15" customHeight="1" x14ac:dyDescent="0.3">
      <c r="A3" s="734"/>
      <c r="B3" s="737"/>
      <c r="C3" s="722" t="s">
        <v>418</v>
      </c>
      <c r="D3" s="724" t="s">
        <v>419</v>
      </c>
      <c r="E3" s="724" t="s">
        <v>420</v>
      </c>
      <c r="F3" s="724" t="s">
        <v>421</v>
      </c>
      <c r="G3" s="740" t="s">
        <v>422</v>
      </c>
      <c r="H3" s="722" t="s">
        <v>423</v>
      </c>
      <c r="I3" s="726" t="s">
        <v>419</v>
      </c>
      <c r="J3" s="726"/>
      <c r="K3" s="726"/>
      <c r="L3" s="726"/>
      <c r="M3" s="726" t="s">
        <v>420</v>
      </c>
      <c r="N3" s="726"/>
      <c r="O3" s="726"/>
      <c r="P3" s="726"/>
      <c r="Q3" s="726" t="s">
        <v>421</v>
      </c>
      <c r="R3" s="726"/>
      <c r="S3" s="726"/>
      <c r="T3" s="726"/>
      <c r="U3" s="726" t="s">
        <v>422</v>
      </c>
      <c r="V3" s="726"/>
      <c r="W3" s="726"/>
      <c r="X3" s="727"/>
      <c r="Y3" s="730" t="s">
        <v>424</v>
      </c>
      <c r="Z3" s="724" t="s">
        <v>425</v>
      </c>
      <c r="AA3" s="726" t="s">
        <v>426</v>
      </c>
      <c r="AB3" s="726" t="s">
        <v>427</v>
      </c>
      <c r="AC3" s="726" t="s">
        <v>428</v>
      </c>
      <c r="AD3" s="726" t="s">
        <v>429</v>
      </c>
      <c r="AE3" s="728" t="s">
        <v>430</v>
      </c>
      <c r="AF3" s="720"/>
      <c r="AG3" s="182"/>
    </row>
    <row r="4" spans="1:33" s="183" customFormat="1" ht="40.5" customHeight="1" thickBot="1" x14ac:dyDescent="0.35">
      <c r="A4" s="735"/>
      <c r="B4" s="738"/>
      <c r="C4" s="723"/>
      <c r="D4" s="725"/>
      <c r="E4" s="725"/>
      <c r="F4" s="725"/>
      <c r="G4" s="741"/>
      <c r="H4" s="723"/>
      <c r="I4" s="184" t="s">
        <v>431</v>
      </c>
      <c r="J4" s="184" t="s">
        <v>427</v>
      </c>
      <c r="K4" s="184" t="s">
        <v>428</v>
      </c>
      <c r="L4" s="184" t="s">
        <v>432</v>
      </c>
      <c r="M4" s="184" t="s">
        <v>431</v>
      </c>
      <c r="N4" s="184" t="s">
        <v>427</v>
      </c>
      <c r="O4" s="184" t="s">
        <v>428</v>
      </c>
      <c r="P4" s="184" t="s">
        <v>432</v>
      </c>
      <c r="Q4" s="184" t="s">
        <v>431</v>
      </c>
      <c r="R4" s="184" t="s">
        <v>427</v>
      </c>
      <c r="S4" s="184" t="s">
        <v>428</v>
      </c>
      <c r="T4" s="184" t="s">
        <v>432</v>
      </c>
      <c r="U4" s="184" t="s">
        <v>431</v>
      </c>
      <c r="V4" s="184" t="s">
        <v>427</v>
      </c>
      <c r="W4" s="184" t="s">
        <v>428</v>
      </c>
      <c r="X4" s="185" t="s">
        <v>432</v>
      </c>
      <c r="Y4" s="731"/>
      <c r="Z4" s="725"/>
      <c r="AA4" s="732"/>
      <c r="AB4" s="732"/>
      <c r="AC4" s="732"/>
      <c r="AD4" s="732"/>
      <c r="AE4" s="729"/>
      <c r="AF4" s="721"/>
      <c r="AG4" s="182"/>
    </row>
    <row r="5" spans="1:33" ht="13.5" customHeight="1" x14ac:dyDescent="0.3"/>
    <row r="6" spans="1:33" s="197" customFormat="1" ht="69" customHeight="1" x14ac:dyDescent="0.3">
      <c r="A6" s="186">
        <v>9</v>
      </c>
      <c r="B6" s="187" t="s">
        <v>433</v>
      </c>
      <c r="C6" s="188">
        <f>D6+E6+F6+G6</f>
        <v>163.08199999999999</v>
      </c>
      <c r="D6" s="189">
        <v>0</v>
      </c>
      <c r="E6" s="189">
        <v>0</v>
      </c>
      <c r="F6" s="189">
        <v>88.872</v>
      </c>
      <c r="G6" s="190">
        <v>74.209999999999994</v>
      </c>
      <c r="H6" s="191">
        <f t="shared" ref="H6:H7" si="0">Q6+U6+R6+V6+S6+W6+T6+X6</f>
        <v>96.320000000000007</v>
      </c>
      <c r="I6" s="189">
        <v>0</v>
      </c>
      <c r="J6" s="189">
        <v>0</v>
      </c>
      <c r="K6" s="189">
        <v>0</v>
      </c>
      <c r="L6" s="189">
        <v>0</v>
      </c>
      <c r="M6" s="189">
        <v>0</v>
      </c>
      <c r="N6" s="189">
        <v>0</v>
      </c>
      <c r="O6" s="189">
        <v>0</v>
      </c>
      <c r="P6" s="189">
        <v>0</v>
      </c>
      <c r="Q6" s="189">
        <v>42.24</v>
      </c>
      <c r="R6" s="189">
        <v>0</v>
      </c>
      <c r="S6" s="189">
        <v>5.9</v>
      </c>
      <c r="T6" s="189">
        <v>0</v>
      </c>
      <c r="U6" s="189">
        <v>43.4</v>
      </c>
      <c r="V6" s="189">
        <v>0</v>
      </c>
      <c r="W6" s="189">
        <v>4.78</v>
      </c>
      <c r="X6" s="192">
        <v>0</v>
      </c>
      <c r="Y6" s="188">
        <f>Z6+AA6+AB6+AD6+AC6</f>
        <v>116.76</v>
      </c>
      <c r="Z6" s="193">
        <f>116.76-AA6</f>
        <v>77.12</v>
      </c>
      <c r="AA6" s="189">
        <v>39.64</v>
      </c>
      <c r="AB6" s="189"/>
      <c r="AC6" s="189"/>
      <c r="AD6" s="189"/>
      <c r="AE6" s="194">
        <f>AA6+AD6+AC6</f>
        <v>39.64</v>
      </c>
      <c r="AF6" s="195" t="s">
        <v>434</v>
      </c>
      <c r="AG6" s="196"/>
    </row>
    <row r="7" spans="1:33" s="197" customFormat="1" ht="33.75" customHeight="1" x14ac:dyDescent="0.3">
      <c r="A7" s="198" t="s">
        <v>435</v>
      </c>
      <c r="B7" s="199" t="s">
        <v>436</v>
      </c>
      <c r="C7" s="188">
        <f>F7+G7</f>
        <v>124.62199999999999</v>
      </c>
      <c r="D7" s="189"/>
      <c r="E7" s="189"/>
      <c r="F7" s="189">
        <f>F6-F9</f>
        <v>62.501999999999995</v>
      </c>
      <c r="G7" s="190">
        <f>G6-G9</f>
        <v>62.11999999999999</v>
      </c>
      <c r="H7" s="188">
        <f t="shared" si="0"/>
        <v>96.320000000000007</v>
      </c>
      <c r="I7" s="189"/>
      <c r="J7" s="189"/>
      <c r="K7" s="189"/>
      <c r="L7" s="189"/>
      <c r="M7" s="189"/>
      <c r="N7" s="189"/>
      <c r="O7" s="189"/>
      <c r="P7" s="189"/>
      <c r="Q7" s="189">
        <v>42.24</v>
      </c>
      <c r="R7" s="189">
        <v>0</v>
      </c>
      <c r="S7" s="189">
        <v>5.9</v>
      </c>
      <c r="T7" s="189">
        <v>0</v>
      </c>
      <c r="U7" s="189">
        <v>43.4</v>
      </c>
      <c r="V7" s="189">
        <v>0</v>
      </c>
      <c r="W7" s="189">
        <v>4.78</v>
      </c>
      <c r="X7" s="192">
        <v>0</v>
      </c>
      <c r="Y7" s="188">
        <f>Z7+AA7</f>
        <v>80.75</v>
      </c>
      <c r="Z7" s="193">
        <f>Y6-AA6-Z9</f>
        <v>41.110000000000007</v>
      </c>
      <c r="AA7" s="189">
        <v>39.64</v>
      </c>
      <c r="AB7" s="189"/>
      <c r="AC7" s="189"/>
      <c r="AD7" s="189"/>
      <c r="AE7" s="200">
        <f>AA7+AD7+AC7</f>
        <v>39.64</v>
      </c>
      <c r="AF7" s="195"/>
      <c r="AG7" s="196"/>
    </row>
    <row r="8" spans="1:33" s="197" customFormat="1" ht="33.75" customHeight="1" x14ac:dyDescent="0.3">
      <c r="A8" s="198" t="s">
        <v>437</v>
      </c>
      <c r="B8" s="199" t="s">
        <v>438</v>
      </c>
      <c r="C8" s="188">
        <f t="shared" ref="C8:C9" si="1">F8+G8</f>
        <v>0</v>
      </c>
      <c r="D8" s="189"/>
      <c r="E8" s="189"/>
      <c r="F8" s="189"/>
      <c r="G8" s="190"/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92"/>
      <c r="Y8" s="188"/>
      <c r="Z8" s="193"/>
      <c r="AA8" s="189"/>
      <c r="AB8" s="189"/>
      <c r="AC8" s="189"/>
      <c r="AD8" s="189"/>
      <c r="AE8" s="200"/>
      <c r="AF8" s="195"/>
      <c r="AG8" s="196"/>
    </row>
    <row r="9" spans="1:33" s="197" customFormat="1" ht="33.75" customHeight="1" x14ac:dyDescent="0.3">
      <c r="A9" s="198" t="s">
        <v>439</v>
      </c>
      <c r="B9" s="199" t="s">
        <v>440</v>
      </c>
      <c r="C9" s="188">
        <f t="shared" si="1"/>
        <v>38.46</v>
      </c>
      <c r="D9" s="189"/>
      <c r="E9" s="189"/>
      <c r="F9" s="189">
        <v>26.37</v>
      </c>
      <c r="G9" s="190">
        <v>12.09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92"/>
      <c r="Y9" s="188">
        <f>Z9</f>
        <v>36.01</v>
      </c>
      <c r="Z9" s="193">
        <v>36.01</v>
      </c>
      <c r="AA9" s="189"/>
      <c r="AB9" s="189"/>
      <c r="AC9" s="189"/>
      <c r="AD9" s="189"/>
      <c r="AE9" s="200"/>
      <c r="AF9" s="195"/>
      <c r="AG9" s="196"/>
    </row>
    <row r="11" spans="1:33" s="197" customFormat="1" ht="54" customHeight="1" x14ac:dyDescent="0.3">
      <c r="A11" s="186">
        <v>9</v>
      </c>
      <c r="B11" s="187" t="s">
        <v>433</v>
      </c>
      <c r="C11" s="188">
        <f>'ВЛ и КЛ ТСО'!Y83+'ВЛ и КЛ ТСО'!Z83</f>
        <v>211.84660000000002</v>
      </c>
      <c r="D11" s="189"/>
      <c r="E11" s="189"/>
      <c r="F11" s="193">
        <f>'ВЛ и КЛ ТСО'!Y83</f>
        <v>106.64600000000002</v>
      </c>
      <c r="G11" s="201">
        <f>'ВЛ и КЛ ТСО'!Z83</f>
        <v>105.20060000000002</v>
      </c>
      <c r="H11" s="188">
        <f>Q11+U11+R11+V11+S11+W11+T11+X11</f>
        <v>27.382999999999999</v>
      </c>
      <c r="I11" s="189"/>
      <c r="J11" s="189"/>
      <c r="K11" s="189"/>
      <c r="L11" s="189"/>
      <c r="M11" s="189"/>
      <c r="N11" s="189"/>
      <c r="O11" s="189"/>
      <c r="P11" s="189"/>
      <c r="Q11" s="193">
        <f>SUM(Q12:Q14)</f>
        <v>15.827999999999999</v>
      </c>
      <c r="R11" s="205">
        <f t="shared" ref="R11:X11" si="2">SUM(R12:R14)</f>
        <v>0</v>
      </c>
      <c r="S11" s="205">
        <f t="shared" si="2"/>
        <v>0</v>
      </c>
      <c r="T11" s="193">
        <f t="shared" si="2"/>
        <v>4.42</v>
      </c>
      <c r="U11" s="193">
        <f t="shared" si="2"/>
        <v>5.0060000000000002</v>
      </c>
      <c r="V11" s="205">
        <f t="shared" si="2"/>
        <v>0</v>
      </c>
      <c r="W11" s="205">
        <f t="shared" si="2"/>
        <v>0</v>
      </c>
      <c r="X11" s="193">
        <f t="shared" si="2"/>
        <v>2.129</v>
      </c>
      <c r="Y11" s="188">
        <f>Z11+AA11+AB11+AD11+AC11</f>
        <v>116.75999999999999</v>
      </c>
      <c r="Z11" s="193">
        <f>SUM(Z12:Z14)</f>
        <v>43.64</v>
      </c>
      <c r="AA11" s="193">
        <f>SUM(AA12:AA14)</f>
        <v>46.24</v>
      </c>
      <c r="AB11" s="193">
        <f t="shared" ref="AB11:AD11" si="3">SUM(AB12:AB14)</f>
        <v>0</v>
      </c>
      <c r="AC11" s="193">
        <f t="shared" si="3"/>
        <v>0</v>
      </c>
      <c r="AD11" s="193">
        <f t="shared" si="3"/>
        <v>26.880000000000003</v>
      </c>
      <c r="AE11" s="193">
        <f>SUM(AE12:AE14)</f>
        <v>47.86</v>
      </c>
      <c r="AF11" s="195"/>
      <c r="AG11" s="196"/>
    </row>
    <row r="12" spans="1:33" s="197" customFormat="1" ht="33.75" customHeight="1" x14ac:dyDescent="0.3">
      <c r="A12" s="198" t="s">
        <v>435</v>
      </c>
      <c r="B12" s="199" t="s">
        <v>436</v>
      </c>
      <c r="C12" s="188">
        <f>F12+G12</f>
        <v>148.55099999999999</v>
      </c>
      <c r="D12" s="189"/>
      <c r="E12" s="189"/>
      <c r="F12" s="189">
        <v>69.58</v>
      </c>
      <c r="G12" s="190">
        <v>78.971000000000004</v>
      </c>
      <c r="H12" s="188">
        <f t="shared" ref="H12:H14" si="4">Q12+U12+R12+V12+S12+W12+T12+X12</f>
        <v>27.382999999999999</v>
      </c>
      <c r="I12" s="189"/>
      <c r="J12" s="189"/>
      <c r="K12" s="189"/>
      <c r="L12" s="189"/>
      <c r="M12" s="189"/>
      <c r="N12" s="189"/>
      <c r="O12" s="189"/>
      <c r="P12" s="189"/>
      <c r="Q12" s="189">
        <v>15.827999999999999</v>
      </c>
      <c r="R12" s="189"/>
      <c r="S12" s="189"/>
      <c r="T12" s="189">
        <v>4.42</v>
      </c>
      <c r="U12" s="189">
        <f>4.82+0.186</f>
        <v>5.0060000000000002</v>
      </c>
      <c r="V12" s="189"/>
      <c r="W12" s="189"/>
      <c r="X12" s="192">
        <v>2.129</v>
      </c>
      <c r="Y12" s="188">
        <f>Z12+AA12+AD12</f>
        <v>49.37</v>
      </c>
      <c r="Z12" s="205">
        <v>1.51</v>
      </c>
      <c r="AA12" s="189">
        <f>46.24-7</f>
        <v>39.24</v>
      </c>
      <c r="AB12" s="189"/>
      <c r="AC12" s="189"/>
      <c r="AD12" s="189">
        <v>8.6199999999999992</v>
      </c>
      <c r="AE12" s="200">
        <f>AA12+AD12+AC12</f>
        <v>47.86</v>
      </c>
      <c r="AF12" s="195"/>
      <c r="AG12" s="196"/>
    </row>
    <row r="13" spans="1:33" s="197" customFormat="1" ht="33.75" customHeight="1" x14ac:dyDescent="0.3">
      <c r="A13" s="198" t="s">
        <v>437</v>
      </c>
      <c r="B13" s="199" t="s">
        <v>438</v>
      </c>
      <c r="C13" s="188">
        <f t="shared" ref="C13:C14" si="5">F13+G13</f>
        <v>0</v>
      </c>
      <c r="D13" s="189"/>
      <c r="E13" s="189"/>
      <c r="F13" s="189"/>
      <c r="G13" s="190"/>
      <c r="H13" s="188">
        <f t="shared" si="4"/>
        <v>0</v>
      </c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92"/>
      <c r="Y13" s="188"/>
      <c r="Z13" s="193"/>
      <c r="AA13" s="189"/>
      <c r="AB13" s="189"/>
      <c r="AC13" s="189"/>
      <c r="AD13" s="189"/>
      <c r="AE13" s="200"/>
      <c r="AF13" s="195"/>
      <c r="AG13" s="196"/>
    </row>
    <row r="14" spans="1:33" s="197" customFormat="1" ht="33.75" customHeight="1" x14ac:dyDescent="0.3">
      <c r="A14" s="198" t="s">
        <v>439</v>
      </c>
      <c r="B14" s="199" t="s">
        <v>440</v>
      </c>
      <c r="C14" s="188">
        <f t="shared" si="5"/>
        <v>63.295600000000036</v>
      </c>
      <c r="D14" s="189"/>
      <c r="E14" s="189"/>
      <c r="F14" s="190">
        <f>F11-F12</f>
        <v>37.066000000000017</v>
      </c>
      <c r="G14" s="190">
        <f>G11-G12</f>
        <v>26.229600000000019</v>
      </c>
      <c r="H14" s="188">
        <f t="shared" si="4"/>
        <v>0</v>
      </c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92"/>
      <c r="Y14" s="188">
        <f>Z14</f>
        <v>42.13</v>
      </c>
      <c r="Z14" s="193">
        <f>43.64-1.51</f>
        <v>42.13</v>
      </c>
      <c r="AA14" s="189">
        <v>7</v>
      </c>
      <c r="AB14" s="189"/>
      <c r="AC14" s="189"/>
      <c r="AD14" s="189">
        <v>18.260000000000002</v>
      </c>
      <c r="AE14" s="200"/>
      <c r="AF14" s="195"/>
      <c r="AG14" s="196"/>
    </row>
    <row r="17" spans="10:26" x14ac:dyDescent="0.3">
      <c r="Y17">
        <v>422</v>
      </c>
      <c r="Z17">
        <v>43.64</v>
      </c>
    </row>
    <row r="19" spans="10:26" x14ac:dyDescent="0.3">
      <c r="J19" s="206">
        <f>H11-'ВЛ и КЛ ТСО'!Y86-'ВЛ и КЛ ТСО'!Z86</f>
        <v>-184.46360000000004</v>
      </c>
    </row>
  </sheetData>
  <mergeCells count="23">
    <mergeCell ref="A2:A4"/>
    <mergeCell ref="B2:B4"/>
    <mergeCell ref="C2:G2"/>
    <mergeCell ref="H2:X2"/>
    <mergeCell ref="G3:G4"/>
    <mergeCell ref="H3:H4"/>
    <mergeCell ref="I3:L3"/>
    <mergeCell ref="M3:P3"/>
    <mergeCell ref="Q3:T3"/>
    <mergeCell ref="Y2:AE2"/>
    <mergeCell ref="AF2:AF4"/>
    <mergeCell ref="C3:C4"/>
    <mergeCell ref="D3:D4"/>
    <mergeCell ref="E3:E4"/>
    <mergeCell ref="F3:F4"/>
    <mergeCell ref="U3:X3"/>
    <mergeCell ref="AE3:AE4"/>
    <mergeCell ref="Y3:Y4"/>
    <mergeCell ref="Z3:Z4"/>
    <mergeCell ref="AA3:AA4"/>
    <mergeCell ref="AB3:AB4"/>
    <mergeCell ref="AC3:AC4"/>
    <mergeCell ref="AD3:A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302"/>
  <sheetViews>
    <sheetView view="pageBreakPreview" topLeftCell="A7" zoomScale="85" zoomScaleNormal="70" zoomScaleSheetLayoutView="85" workbookViewId="0">
      <pane xSplit="5" ySplit="3" topLeftCell="M10" activePane="bottomRight" state="frozen"/>
      <selection activeCell="A7" sqref="A7"/>
      <selection pane="topRight" activeCell="F7" sqref="F7"/>
      <selection pane="bottomLeft" activeCell="A10" sqref="A10"/>
      <selection pane="bottomRight" activeCell="S16" sqref="S16"/>
    </sheetView>
  </sheetViews>
  <sheetFormatPr defaultColWidth="9.109375" defaultRowHeight="13.2" x14ac:dyDescent="0.3"/>
  <cols>
    <col min="1" max="1" width="19.33203125" style="1" customWidth="1"/>
    <col min="2" max="2" width="9.88671875" style="32" customWidth="1"/>
    <col min="3" max="3" width="19.33203125" style="1" customWidth="1"/>
    <col min="4" max="4" width="15.88671875" style="1" customWidth="1"/>
    <col min="5" max="5" width="15.88671875" style="32" customWidth="1"/>
    <col min="6" max="6" width="11.33203125" style="32" customWidth="1"/>
    <col min="7" max="7" width="11.5546875" style="32" customWidth="1"/>
    <col min="8" max="8" width="16.6640625" style="25" customWidth="1"/>
    <col min="9" max="9" width="15.44140625" style="2" customWidth="1"/>
    <col min="10" max="10" width="28.6640625" style="1" customWidth="1"/>
    <col min="11" max="11" width="23.44140625" style="1" customWidth="1"/>
    <col min="12" max="12" width="17.6640625" style="1" customWidth="1"/>
    <col min="13" max="15" width="23.44140625" style="1" customWidth="1"/>
    <col min="16" max="16" width="12.33203125" style="1" customWidth="1"/>
    <col min="17" max="17" width="12.5546875" style="1" customWidth="1"/>
    <col min="18" max="18" width="31.6640625" style="32" customWidth="1"/>
    <col min="19" max="19" width="28.5546875" style="1" customWidth="1"/>
    <col min="20" max="20" width="18.88671875" style="1" customWidth="1"/>
    <col min="21" max="22" width="15.5546875" style="1" customWidth="1"/>
    <col min="23" max="23" width="15.88671875" style="1" customWidth="1"/>
    <col min="24" max="24" width="18.33203125" style="1" customWidth="1"/>
    <col min="25" max="25" width="20" style="1" customWidth="1"/>
    <col min="26" max="16384" width="9.109375" style="1"/>
  </cols>
  <sheetData>
    <row r="1" spans="1:53" ht="20.25" customHeight="1" x14ac:dyDescent="0.3">
      <c r="A1" s="754" t="s">
        <v>48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9"/>
      <c r="M1" s="9"/>
      <c r="Q1" s="10" t="s">
        <v>12</v>
      </c>
    </row>
    <row r="2" spans="1:53" ht="20.25" customHeight="1" x14ac:dyDescent="0.3">
      <c r="A2" s="764" t="s">
        <v>51</v>
      </c>
      <c r="B2" s="765"/>
      <c r="C2" s="765"/>
      <c r="D2" s="765"/>
      <c r="E2" s="765"/>
      <c r="F2" s="765"/>
      <c r="G2" s="765"/>
      <c r="H2" s="27" t="s">
        <v>52</v>
      </c>
      <c r="I2" s="3"/>
      <c r="J2" s="11"/>
      <c r="K2" s="11"/>
      <c r="L2" s="4"/>
      <c r="M2" s="4"/>
    </row>
    <row r="3" spans="1:53" ht="40.5" customHeight="1" x14ac:dyDescent="0.3">
      <c r="A3" s="754" t="s">
        <v>3</v>
      </c>
      <c r="B3" s="754"/>
      <c r="C3" s="754"/>
      <c r="D3" s="754"/>
      <c r="E3" s="754"/>
      <c r="F3" s="754"/>
      <c r="G3" s="754"/>
      <c r="H3" s="754" t="s">
        <v>50</v>
      </c>
      <c r="I3" s="754"/>
      <c r="J3" s="754"/>
      <c r="K3" s="754"/>
      <c r="L3" s="9"/>
      <c r="M3" s="9"/>
    </row>
    <row r="4" spans="1:53" ht="30.75" customHeight="1" x14ac:dyDescent="0.3">
      <c r="A4" s="754" t="s">
        <v>4</v>
      </c>
      <c r="B4" s="754"/>
      <c r="C4" s="754"/>
      <c r="D4" s="754"/>
      <c r="E4" s="754"/>
      <c r="F4" s="754"/>
      <c r="G4" s="754"/>
      <c r="H4" s="755" t="s">
        <v>49</v>
      </c>
      <c r="I4" s="754"/>
      <c r="J4" s="754"/>
      <c r="K4" s="754"/>
      <c r="L4" s="9"/>
      <c r="M4" s="9"/>
    </row>
    <row r="5" spans="1:53" ht="39" customHeight="1" x14ac:dyDescent="0.3">
      <c r="A5" s="753" t="s">
        <v>41</v>
      </c>
      <c r="B5" s="753"/>
      <c r="C5" s="753"/>
      <c r="D5" s="753"/>
      <c r="E5" s="753"/>
      <c r="F5" s="753"/>
      <c r="G5" s="753"/>
      <c r="H5" s="753"/>
      <c r="I5" s="753"/>
      <c r="J5" s="753"/>
      <c r="K5" s="753"/>
      <c r="L5" s="7"/>
      <c r="M5" s="7"/>
      <c r="N5" s="7"/>
      <c r="O5" s="7"/>
    </row>
    <row r="6" spans="1:53" ht="15.6" x14ac:dyDescent="0.3">
      <c r="A6" s="748" t="s">
        <v>14</v>
      </c>
      <c r="B6" s="747" t="s">
        <v>15</v>
      </c>
      <c r="C6" s="748" t="s">
        <v>14</v>
      </c>
      <c r="D6" s="748" t="s">
        <v>39</v>
      </c>
      <c r="E6" s="747" t="s">
        <v>40</v>
      </c>
      <c r="F6" s="756" t="s">
        <v>33</v>
      </c>
      <c r="G6" s="757"/>
      <c r="H6" s="752" t="s">
        <v>18</v>
      </c>
      <c r="I6" s="748" t="s">
        <v>34</v>
      </c>
      <c r="J6" s="749" t="s">
        <v>0</v>
      </c>
      <c r="K6" s="744" t="s">
        <v>19</v>
      </c>
      <c r="L6" s="762" t="s">
        <v>43</v>
      </c>
      <c r="M6" s="763"/>
      <c r="N6" s="763"/>
      <c r="O6" s="742"/>
      <c r="P6" s="748" t="s">
        <v>32</v>
      </c>
      <c r="Q6" s="748"/>
      <c r="R6" s="766" t="s">
        <v>17</v>
      </c>
    </row>
    <row r="7" spans="1:53" ht="31.2" x14ac:dyDescent="0.3">
      <c r="A7" s="748"/>
      <c r="B7" s="747"/>
      <c r="C7" s="748"/>
      <c r="D7" s="748"/>
      <c r="E7" s="747"/>
      <c r="F7" s="758"/>
      <c r="G7" s="759"/>
      <c r="H7" s="752"/>
      <c r="I7" s="748"/>
      <c r="J7" s="750"/>
      <c r="K7" s="745"/>
      <c r="L7" s="743" t="s">
        <v>44</v>
      </c>
      <c r="M7" s="743"/>
      <c r="N7" s="743"/>
      <c r="O7" s="12" t="s">
        <v>45</v>
      </c>
      <c r="P7" s="748"/>
      <c r="Q7" s="748"/>
      <c r="R7" s="767"/>
      <c r="X7" s="1" t="s">
        <v>563</v>
      </c>
    </row>
    <row r="8" spans="1:53" ht="84" customHeight="1" x14ac:dyDescent="0.3">
      <c r="A8" s="748"/>
      <c r="B8" s="747"/>
      <c r="C8" s="748"/>
      <c r="D8" s="748"/>
      <c r="E8" s="747"/>
      <c r="F8" s="760"/>
      <c r="G8" s="761"/>
      <c r="H8" s="752"/>
      <c r="I8" s="748"/>
      <c r="J8" s="751"/>
      <c r="K8" s="746"/>
      <c r="L8" s="13" t="s">
        <v>30</v>
      </c>
      <c r="M8" s="13" t="s">
        <v>8</v>
      </c>
      <c r="N8" s="13" t="s">
        <v>9</v>
      </c>
      <c r="O8" s="13" t="s">
        <v>9</v>
      </c>
      <c r="P8" s="748"/>
      <c r="Q8" s="748"/>
      <c r="R8" s="768"/>
      <c r="S8" s="277" t="s">
        <v>503</v>
      </c>
      <c r="T8" s="1" t="s">
        <v>490</v>
      </c>
      <c r="U8" s="1" t="s">
        <v>491</v>
      </c>
      <c r="V8" s="1" t="s">
        <v>492</v>
      </c>
      <c r="W8" s="278" t="s">
        <v>493</v>
      </c>
      <c r="X8" s="1" t="s">
        <v>562</v>
      </c>
    </row>
    <row r="9" spans="1:53" ht="31.5" customHeight="1" x14ac:dyDescent="0.3">
      <c r="A9" s="2">
        <v>1</v>
      </c>
      <c r="B9" s="30">
        <v>2</v>
      </c>
      <c r="C9" s="2">
        <v>3</v>
      </c>
      <c r="D9" s="30">
        <v>4</v>
      </c>
      <c r="E9" s="2">
        <v>5</v>
      </c>
      <c r="F9" s="30">
        <v>6</v>
      </c>
      <c r="G9" s="2">
        <v>7</v>
      </c>
      <c r="H9" s="30">
        <v>8</v>
      </c>
      <c r="I9" s="2">
        <v>9</v>
      </c>
      <c r="J9" s="30">
        <v>10</v>
      </c>
      <c r="K9" s="2">
        <v>11</v>
      </c>
      <c r="L9" s="30">
        <v>12</v>
      </c>
      <c r="M9" s="2">
        <v>13</v>
      </c>
      <c r="N9" s="30">
        <v>14</v>
      </c>
      <c r="O9" s="2">
        <v>15</v>
      </c>
      <c r="P9" s="30">
        <v>16</v>
      </c>
      <c r="Q9" s="2">
        <v>17</v>
      </c>
      <c r="R9" s="30">
        <v>18</v>
      </c>
      <c r="S9" s="2">
        <v>19</v>
      </c>
      <c r="T9" s="30"/>
      <c r="U9" s="2"/>
      <c r="V9" s="30">
        <v>22</v>
      </c>
      <c r="W9" s="2">
        <v>23</v>
      </c>
      <c r="X9" s="30">
        <v>24</v>
      </c>
      <c r="Y9" s="2">
        <v>25</v>
      </c>
      <c r="Z9" s="30">
        <v>26</v>
      </c>
      <c r="AA9" s="2">
        <v>27</v>
      </c>
      <c r="AB9" s="30">
        <v>28</v>
      </c>
      <c r="AC9" s="2">
        <v>29</v>
      </c>
      <c r="AD9" s="30">
        <v>30</v>
      </c>
      <c r="AE9" s="2">
        <v>31</v>
      </c>
      <c r="AF9" s="30">
        <v>32</v>
      </c>
      <c r="AG9" s="2">
        <v>33</v>
      </c>
      <c r="AH9" s="30">
        <v>34</v>
      </c>
      <c r="AI9" s="2">
        <v>35</v>
      </c>
      <c r="AJ9" s="30">
        <v>36</v>
      </c>
      <c r="AK9" s="2">
        <v>37</v>
      </c>
      <c r="AL9" s="30">
        <v>38</v>
      </c>
      <c r="AM9" s="2">
        <v>39</v>
      </c>
      <c r="AN9" s="30">
        <v>40</v>
      </c>
      <c r="AO9" s="2">
        <v>41</v>
      </c>
      <c r="AP9" s="30">
        <v>42</v>
      </c>
      <c r="AQ9" s="2">
        <v>43</v>
      </c>
      <c r="AR9" s="30">
        <v>44</v>
      </c>
      <c r="AS9" s="2">
        <v>45</v>
      </c>
      <c r="AT9" s="30">
        <v>46</v>
      </c>
      <c r="AU9" s="2">
        <v>47</v>
      </c>
      <c r="AV9" s="30">
        <v>48</v>
      </c>
      <c r="AW9" s="2">
        <v>49</v>
      </c>
      <c r="AX9" s="30">
        <v>50</v>
      </c>
      <c r="AY9" s="2">
        <v>51</v>
      </c>
      <c r="AZ9" s="30">
        <v>52</v>
      </c>
      <c r="BA9" s="2">
        <v>53</v>
      </c>
    </row>
    <row r="10" spans="1:53" ht="39.75" customHeight="1" x14ac:dyDescent="0.3">
      <c r="A10" s="59">
        <v>1</v>
      </c>
      <c r="B10" s="30" t="s">
        <v>36</v>
      </c>
      <c r="C10" s="59" t="s">
        <v>53</v>
      </c>
      <c r="D10" s="270">
        <v>1000</v>
      </c>
      <c r="E10" s="271">
        <f t="shared" ref="E10:E34" si="0">D10</f>
        <v>1000</v>
      </c>
      <c r="F10" s="747" t="s">
        <v>36</v>
      </c>
      <c r="G10" s="747"/>
      <c r="H10" s="35" t="s">
        <v>206</v>
      </c>
      <c r="I10" s="748">
        <v>13.462999999999999</v>
      </c>
      <c r="J10" s="21" t="s">
        <v>117</v>
      </c>
      <c r="K10" s="2" t="s">
        <v>118</v>
      </c>
      <c r="L10" s="56" t="s">
        <v>590</v>
      </c>
      <c r="M10" s="2"/>
      <c r="N10" s="2">
        <v>2</v>
      </c>
      <c r="O10" s="2">
        <v>6</v>
      </c>
      <c r="P10" s="748" t="s">
        <v>36</v>
      </c>
      <c r="Q10" s="748"/>
      <c r="R10" s="2"/>
      <c r="S10" s="313"/>
      <c r="W10" s="1" t="str">
        <f>IF(AND(T10="ДА",(IF(OR(U10="ДА",V10="ДА"),"ДА","НЕТ"))="ДА"),"ДА","НЕТ")</f>
        <v>НЕТ</v>
      </c>
    </row>
    <row r="11" spans="1:53" ht="26.4" x14ac:dyDescent="0.3">
      <c r="A11" s="59">
        <v>2</v>
      </c>
      <c r="B11" s="30" t="s">
        <v>36</v>
      </c>
      <c r="C11" s="59" t="s">
        <v>54</v>
      </c>
      <c r="D11" s="270">
        <v>630</v>
      </c>
      <c r="E11" s="271">
        <f t="shared" si="0"/>
        <v>630</v>
      </c>
      <c r="F11" s="747" t="s">
        <v>36</v>
      </c>
      <c r="G11" s="747"/>
      <c r="H11" s="35" t="s">
        <v>206</v>
      </c>
      <c r="I11" s="748"/>
      <c r="J11" s="21" t="s">
        <v>119</v>
      </c>
      <c r="K11" s="2" t="s">
        <v>118</v>
      </c>
      <c r="L11" s="56" t="s">
        <v>590</v>
      </c>
      <c r="M11" s="2"/>
      <c r="N11" s="2">
        <v>2</v>
      </c>
      <c r="O11" s="2">
        <v>6</v>
      </c>
      <c r="P11" s="748" t="s">
        <v>36</v>
      </c>
      <c r="Q11" s="748"/>
      <c r="R11" s="2"/>
      <c r="S11" s="313"/>
      <c r="W11" s="1" t="str">
        <f t="shared" ref="W11:W73" si="1">IF(AND(T11="ДА",(IF(OR(U11="ДА",V11="ДА"),"ДА","НЕТ"))="ДА"),"ДА","НЕТ")</f>
        <v>НЕТ</v>
      </c>
    </row>
    <row r="12" spans="1:53" ht="26.4" x14ac:dyDescent="0.3">
      <c r="A12" s="59">
        <v>3</v>
      </c>
      <c r="B12" s="30" t="s">
        <v>36</v>
      </c>
      <c r="C12" s="59" t="s">
        <v>55</v>
      </c>
      <c r="D12" s="270">
        <v>1250</v>
      </c>
      <c r="E12" s="271">
        <f t="shared" si="0"/>
        <v>1250</v>
      </c>
      <c r="F12" s="747" t="s">
        <v>36</v>
      </c>
      <c r="G12" s="747"/>
      <c r="H12" s="35" t="s">
        <v>206</v>
      </c>
      <c r="I12" s="748"/>
      <c r="J12" s="21" t="s">
        <v>120</v>
      </c>
      <c r="K12" s="2" t="s">
        <v>118</v>
      </c>
      <c r="L12" s="56" t="s">
        <v>590</v>
      </c>
      <c r="M12" s="2"/>
      <c r="N12" s="2">
        <v>2</v>
      </c>
      <c r="O12" s="2">
        <v>6</v>
      </c>
      <c r="P12" s="748" t="s">
        <v>36</v>
      </c>
      <c r="Q12" s="748"/>
      <c r="R12" s="2"/>
      <c r="S12" s="313"/>
      <c r="W12" s="1" t="str">
        <f t="shared" si="1"/>
        <v>НЕТ</v>
      </c>
    </row>
    <row r="13" spans="1:53" ht="26.4" x14ac:dyDescent="0.3">
      <c r="A13" s="59">
        <v>4</v>
      </c>
      <c r="B13" s="30" t="s">
        <v>36</v>
      </c>
      <c r="C13" s="59" t="s">
        <v>56</v>
      </c>
      <c r="D13" s="270">
        <v>1000</v>
      </c>
      <c r="E13" s="271">
        <f t="shared" si="0"/>
        <v>1000</v>
      </c>
      <c r="F13" s="747" t="s">
        <v>36</v>
      </c>
      <c r="G13" s="747"/>
      <c r="H13" s="35" t="s">
        <v>206</v>
      </c>
      <c r="I13" s="748"/>
      <c r="J13" s="21" t="s">
        <v>121</v>
      </c>
      <c r="K13" s="2" t="s">
        <v>118</v>
      </c>
      <c r="L13" s="56" t="s">
        <v>590</v>
      </c>
      <c r="M13" s="2"/>
      <c r="N13" s="2">
        <v>2</v>
      </c>
      <c r="O13" s="2">
        <v>6</v>
      </c>
      <c r="P13" s="748" t="s">
        <v>36</v>
      </c>
      <c r="Q13" s="748"/>
      <c r="R13" s="2"/>
      <c r="S13" s="313"/>
      <c r="W13" s="1" t="str">
        <f t="shared" si="1"/>
        <v>НЕТ</v>
      </c>
    </row>
    <row r="14" spans="1:53" ht="26.4" x14ac:dyDescent="0.3">
      <c r="A14" s="59">
        <v>5</v>
      </c>
      <c r="B14" s="30" t="s">
        <v>36</v>
      </c>
      <c r="C14" s="59" t="s">
        <v>57</v>
      </c>
      <c r="D14" s="270">
        <v>1250</v>
      </c>
      <c r="E14" s="271">
        <f t="shared" si="0"/>
        <v>1250</v>
      </c>
      <c r="F14" s="747" t="s">
        <v>36</v>
      </c>
      <c r="G14" s="747"/>
      <c r="H14" s="35" t="s">
        <v>206</v>
      </c>
      <c r="I14" s="748"/>
      <c r="J14" s="21" t="s">
        <v>122</v>
      </c>
      <c r="K14" s="2" t="s">
        <v>123</v>
      </c>
      <c r="L14" s="56" t="s">
        <v>590</v>
      </c>
      <c r="M14" s="8"/>
      <c r="N14" s="8">
        <v>2</v>
      </c>
      <c r="O14" s="8">
        <v>6</v>
      </c>
      <c r="P14" s="748" t="s">
        <v>36</v>
      </c>
      <c r="Q14" s="748"/>
      <c r="R14" s="2"/>
      <c r="S14" s="313"/>
      <c r="W14" s="1" t="str">
        <f t="shared" si="1"/>
        <v>НЕТ</v>
      </c>
    </row>
    <row r="15" spans="1:53" ht="26.4" x14ac:dyDescent="0.3">
      <c r="A15" s="59">
        <v>6</v>
      </c>
      <c r="B15" s="30" t="s">
        <v>36</v>
      </c>
      <c r="C15" s="59" t="s">
        <v>58</v>
      </c>
      <c r="D15" s="72">
        <v>630</v>
      </c>
      <c r="E15" s="31">
        <f t="shared" si="0"/>
        <v>630</v>
      </c>
      <c r="F15" s="747" t="s">
        <v>36</v>
      </c>
      <c r="G15" s="747"/>
      <c r="H15" s="35" t="s">
        <v>206</v>
      </c>
      <c r="I15" s="748"/>
      <c r="J15" s="21" t="s">
        <v>124</v>
      </c>
      <c r="K15" s="2" t="s">
        <v>118</v>
      </c>
      <c r="L15" s="56" t="s">
        <v>590</v>
      </c>
      <c r="M15" s="8"/>
      <c r="N15" s="8">
        <v>2</v>
      </c>
      <c r="O15" s="8">
        <v>6</v>
      </c>
      <c r="P15" s="748" t="s">
        <v>36</v>
      </c>
      <c r="Q15" s="748"/>
      <c r="R15" s="2"/>
      <c r="S15" s="313"/>
      <c r="W15" s="1" t="str">
        <f t="shared" si="1"/>
        <v>НЕТ</v>
      </c>
    </row>
    <row r="16" spans="1:53" ht="121.95" customHeight="1" x14ac:dyDescent="0.3">
      <c r="A16" s="59">
        <v>7</v>
      </c>
      <c r="B16" s="30" t="s">
        <v>36</v>
      </c>
      <c r="C16" s="59" t="s">
        <v>59</v>
      </c>
      <c r="D16" s="270">
        <v>1000</v>
      </c>
      <c r="E16" s="271">
        <f t="shared" si="0"/>
        <v>1000</v>
      </c>
      <c r="F16" s="747" t="s">
        <v>36</v>
      </c>
      <c r="G16" s="747"/>
      <c r="H16" s="47" t="s">
        <v>37</v>
      </c>
      <c r="I16" s="748"/>
      <c r="J16" s="21" t="s">
        <v>125</v>
      </c>
      <c r="K16" s="70" t="s">
        <v>118</v>
      </c>
      <c r="L16" s="56" t="s">
        <v>590</v>
      </c>
      <c r="M16" s="8"/>
      <c r="N16" s="8">
        <v>17</v>
      </c>
      <c r="O16" s="8">
        <v>0</v>
      </c>
      <c r="P16" s="748" t="s">
        <v>36</v>
      </c>
      <c r="Q16" s="748"/>
      <c r="R16" s="71" t="s">
        <v>301</v>
      </c>
      <c r="S16" s="214">
        <v>44900</v>
      </c>
      <c r="U16" s="1" t="s">
        <v>494</v>
      </c>
      <c r="W16" s="1" t="str">
        <f t="shared" si="1"/>
        <v>НЕТ</v>
      </c>
    </row>
    <row r="17" spans="1:23" ht="68.400000000000006" customHeight="1" x14ac:dyDescent="0.3">
      <c r="A17" s="59">
        <v>8</v>
      </c>
      <c r="B17" s="30" t="s">
        <v>36</v>
      </c>
      <c r="C17" s="59" t="s">
        <v>60</v>
      </c>
      <c r="D17" s="270">
        <v>400</v>
      </c>
      <c r="E17" s="271">
        <f t="shared" si="0"/>
        <v>400</v>
      </c>
      <c r="F17" s="748" t="s">
        <v>36</v>
      </c>
      <c r="G17" s="748"/>
      <c r="H17" s="47" t="s">
        <v>37</v>
      </c>
      <c r="I17" s="748"/>
      <c r="J17" s="21" t="s">
        <v>126</v>
      </c>
      <c r="K17" s="2" t="s">
        <v>127</v>
      </c>
      <c r="L17" s="312"/>
      <c r="M17" s="8"/>
      <c r="N17" s="8">
        <v>0</v>
      </c>
      <c r="O17" s="8">
        <v>4</v>
      </c>
      <c r="P17" s="748" t="s">
        <v>36</v>
      </c>
      <c r="Q17" s="748"/>
      <c r="R17" s="2"/>
      <c r="S17" s="313"/>
      <c r="W17" s="1" t="str">
        <f t="shared" si="1"/>
        <v>НЕТ</v>
      </c>
    </row>
    <row r="18" spans="1:23" ht="26.4" x14ac:dyDescent="0.3">
      <c r="A18" s="59">
        <v>9</v>
      </c>
      <c r="B18" s="30" t="s">
        <v>36</v>
      </c>
      <c r="C18" s="59" t="s">
        <v>61</v>
      </c>
      <c r="D18" s="270">
        <v>1000</v>
      </c>
      <c r="E18" s="271">
        <f t="shared" si="0"/>
        <v>1000</v>
      </c>
      <c r="F18" s="747" t="s">
        <v>36</v>
      </c>
      <c r="G18" s="747"/>
      <c r="H18" s="35" t="s">
        <v>37</v>
      </c>
      <c r="I18" s="748"/>
      <c r="J18" s="22" t="s">
        <v>126</v>
      </c>
      <c r="K18" s="2" t="s">
        <v>128</v>
      </c>
      <c r="L18" s="312"/>
      <c r="M18" s="8"/>
      <c r="N18" s="8">
        <v>2</v>
      </c>
      <c r="O18" s="8">
        <v>4</v>
      </c>
      <c r="P18" s="748" t="s">
        <v>36</v>
      </c>
      <c r="Q18" s="748"/>
      <c r="R18" s="2"/>
      <c r="S18" s="313"/>
      <c r="W18" s="1" t="str">
        <f t="shared" si="1"/>
        <v>НЕТ</v>
      </c>
    </row>
    <row r="19" spans="1:23" ht="26.4" x14ac:dyDescent="0.3">
      <c r="A19" s="59">
        <v>10</v>
      </c>
      <c r="B19" s="30" t="s">
        <v>36</v>
      </c>
      <c r="C19" s="59" t="s">
        <v>62</v>
      </c>
      <c r="D19" s="270">
        <v>1000</v>
      </c>
      <c r="E19" s="271">
        <f t="shared" si="0"/>
        <v>1000</v>
      </c>
      <c r="F19" s="747" t="s">
        <v>36</v>
      </c>
      <c r="G19" s="747"/>
      <c r="H19" s="35" t="s">
        <v>37</v>
      </c>
      <c r="I19" s="748"/>
      <c r="J19" s="22" t="s">
        <v>129</v>
      </c>
      <c r="K19" s="2" t="s">
        <v>130</v>
      </c>
      <c r="L19" s="312"/>
      <c r="M19" s="8"/>
      <c r="N19" s="8">
        <v>2</v>
      </c>
      <c r="O19" s="8">
        <v>4</v>
      </c>
      <c r="P19" s="748" t="s">
        <v>36</v>
      </c>
      <c r="Q19" s="748"/>
      <c r="R19" s="2"/>
      <c r="S19" s="313"/>
      <c r="W19" s="1" t="str">
        <f t="shared" si="1"/>
        <v>НЕТ</v>
      </c>
    </row>
    <row r="20" spans="1:23" ht="78" customHeight="1" x14ac:dyDescent="0.3">
      <c r="A20" s="59">
        <v>11</v>
      </c>
      <c r="B20" s="30" t="s">
        <v>36</v>
      </c>
      <c r="C20" s="59" t="s">
        <v>63</v>
      </c>
      <c r="D20" s="270">
        <v>400</v>
      </c>
      <c r="E20" s="271">
        <f t="shared" si="0"/>
        <v>400</v>
      </c>
      <c r="F20" s="747" t="s">
        <v>36</v>
      </c>
      <c r="G20" s="747"/>
      <c r="H20" s="35" t="s">
        <v>207</v>
      </c>
      <c r="I20" s="748"/>
      <c r="J20" s="22" t="s">
        <v>131</v>
      </c>
      <c r="K20" s="56" t="s">
        <v>127</v>
      </c>
      <c r="L20" s="312"/>
      <c r="M20" s="8"/>
      <c r="N20" s="8">
        <v>0</v>
      </c>
      <c r="O20" s="8">
        <v>12</v>
      </c>
      <c r="P20" s="748" t="s">
        <v>36</v>
      </c>
      <c r="Q20" s="748"/>
      <c r="R20" s="71" t="s">
        <v>302</v>
      </c>
      <c r="S20" s="214">
        <v>44901</v>
      </c>
      <c r="U20" s="1" t="s">
        <v>494</v>
      </c>
      <c r="W20" s="1" t="str">
        <f t="shared" si="1"/>
        <v>НЕТ</v>
      </c>
    </row>
    <row r="21" spans="1:23" ht="26.4" x14ac:dyDescent="0.3">
      <c r="A21" s="59">
        <v>12</v>
      </c>
      <c r="B21" s="30" t="s">
        <v>36</v>
      </c>
      <c r="C21" s="28" t="s">
        <v>64</v>
      </c>
      <c r="D21" s="270">
        <v>1000</v>
      </c>
      <c r="E21" s="271">
        <f t="shared" si="0"/>
        <v>1000</v>
      </c>
      <c r="F21" s="747" t="s">
        <v>36</v>
      </c>
      <c r="G21" s="747"/>
      <c r="H21" s="35" t="s">
        <v>37</v>
      </c>
      <c r="I21" s="748"/>
      <c r="J21" s="22" t="s">
        <v>132</v>
      </c>
      <c r="K21" s="2" t="s">
        <v>133</v>
      </c>
      <c r="L21" s="312"/>
      <c r="M21" s="8"/>
      <c r="N21" s="8">
        <v>2</v>
      </c>
      <c r="O21" s="8">
        <v>4</v>
      </c>
      <c r="P21" s="748" t="s">
        <v>36</v>
      </c>
      <c r="Q21" s="748"/>
      <c r="R21" s="71" t="s">
        <v>405</v>
      </c>
      <c r="V21" s="1" t="s">
        <v>494</v>
      </c>
      <c r="W21" s="1" t="str">
        <f t="shared" si="1"/>
        <v>НЕТ</v>
      </c>
    </row>
    <row r="22" spans="1:23" ht="60" customHeight="1" x14ac:dyDescent="0.3">
      <c r="A22" s="59">
        <v>13</v>
      </c>
      <c r="B22" s="30" t="s">
        <v>36</v>
      </c>
      <c r="C22" s="28" t="s">
        <v>65</v>
      </c>
      <c r="D22" s="270">
        <v>1000</v>
      </c>
      <c r="E22" s="271">
        <f t="shared" si="0"/>
        <v>1000</v>
      </c>
      <c r="F22" s="747" t="s">
        <v>36</v>
      </c>
      <c r="G22" s="747"/>
      <c r="H22" s="35" t="s">
        <v>37</v>
      </c>
      <c r="I22" s="748"/>
      <c r="J22" s="22" t="s">
        <v>134</v>
      </c>
      <c r="K22" s="2" t="s">
        <v>135</v>
      </c>
      <c r="L22" s="312"/>
      <c r="M22" s="8"/>
      <c r="N22" s="8">
        <v>2</v>
      </c>
      <c r="O22" s="8">
        <v>4</v>
      </c>
      <c r="P22" s="748" t="s">
        <v>36</v>
      </c>
      <c r="Q22" s="748"/>
      <c r="R22" s="71" t="s">
        <v>303</v>
      </c>
      <c r="S22" s="214">
        <v>44882</v>
      </c>
      <c r="U22" s="1" t="s">
        <v>494</v>
      </c>
      <c r="W22" s="1" t="str">
        <f t="shared" si="1"/>
        <v>НЕТ</v>
      </c>
    </row>
    <row r="23" spans="1:23" ht="30" customHeight="1" x14ac:dyDescent="0.3">
      <c r="A23" s="59">
        <v>14</v>
      </c>
      <c r="B23" s="30" t="s">
        <v>36</v>
      </c>
      <c r="C23" s="28" t="s">
        <v>66</v>
      </c>
      <c r="D23" s="270">
        <v>400</v>
      </c>
      <c r="E23" s="271">
        <f t="shared" si="0"/>
        <v>400</v>
      </c>
      <c r="F23" s="747" t="s">
        <v>36</v>
      </c>
      <c r="G23" s="747"/>
      <c r="H23" s="35" t="s">
        <v>37</v>
      </c>
      <c r="I23" s="748"/>
      <c r="J23" s="22" t="s">
        <v>136</v>
      </c>
      <c r="K23" s="2" t="s">
        <v>137</v>
      </c>
      <c r="L23" s="312"/>
      <c r="M23" s="8"/>
      <c r="N23" s="8">
        <v>0</v>
      </c>
      <c r="O23" s="8">
        <v>4</v>
      </c>
      <c r="P23" s="748" t="s">
        <v>36</v>
      </c>
      <c r="Q23" s="748"/>
      <c r="R23" s="71" t="s">
        <v>442</v>
      </c>
      <c r="S23" s="214">
        <v>45043</v>
      </c>
      <c r="U23" s="1" t="s">
        <v>494</v>
      </c>
      <c r="W23" s="1" t="str">
        <f t="shared" si="1"/>
        <v>НЕТ</v>
      </c>
    </row>
    <row r="24" spans="1:23" ht="30" customHeight="1" x14ac:dyDescent="0.3">
      <c r="A24" s="59">
        <v>15</v>
      </c>
      <c r="B24" s="30" t="s">
        <v>36</v>
      </c>
      <c r="C24" s="28" t="s">
        <v>67</v>
      </c>
      <c r="D24" s="270">
        <v>400</v>
      </c>
      <c r="E24" s="271">
        <f t="shared" si="0"/>
        <v>400</v>
      </c>
      <c r="F24" s="747" t="s">
        <v>36</v>
      </c>
      <c r="G24" s="747"/>
      <c r="H24" s="35" t="s">
        <v>37</v>
      </c>
      <c r="I24" s="748"/>
      <c r="J24" s="22" t="s">
        <v>138</v>
      </c>
      <c r="K24" s="2" t="s">
        <v>137</v>
      </c>
      <c r="L24" s="312"/>
      <c r="M24" s="8"/>
      <c r="N24" s="8">
        <v>0</v>
      </c>
      <c r="O24" s="8">
        <v>4</v>
      </c>
      <c r="P24" s="748" t="s">
        <v>36</v>
      </c>
      <c r="Q24" s="748"/>
      <c r="R24" s="71" t="s">
        <v>210</v>
      </c>
      <c r="S24" s="214">
        <v>45043</v>
      </c>
      <c r="U24" s="1" t="s">
        <v>494</v>
      </c>
      <c r="W24" s="1" t="str">
        <f t="shared" si="1"/>
        <v>НЕТ</v>
      </c>
    </row>
    <row r="25" spans="1:23" ht="68.400000000000006" customHeight="1" x14ac:dyDescent="0.3">
      <c r="A25" s="59">
        <v>16</v>
      </c>
      <c r="B25" s="30" t="s">
        <v>36</v>
      </c>
      <c r="C25" s="28" t="s">
        <v>68</v>
      </c>
      <c r="D25" s="270">
        <v>630</v>
      </c>
      <c r="E25" s="271">
        <f t="shared" si="0"/>
        <v>630</v>
      </c>
      <c r="F25" s="747" t="s">
        <v>36</v>
      </c>
      <c r="G25" s="747"/>
      <c r="H25" s="35" t="s">
        <v>37</v>
      </c>
      <c r="I25" s="748"/>
      <c r="J25" s="22" t="s">
        <v>139</v>
      </c>
      <c r="K25" s="2" t="s">
        <v>137</v>
      </c>
      <c r="L25" s="312"/>
      <c r="M25" s="8"/>
      <c r="N25" s="8">
        <v>0</v>
      </c>
      <c r="O25" s="8">
        <v>4</v>
      </c>
      <c r="P25" s="748" t="s">
        <v>36</v>
      </c>
      <c r="Q25" s="748"/>
      <c r="R25" s="71" t="s">
        <v>304</v>
      </c>
      <c r="S25" s="214">
        <v>45244</v>
      </c>
      <c r="U25" s="1" t="s">
        <v>494</v>
      </c>
      <c r="W25" s="1" t="str">
        <f t="shared" si="1"/>
        <v>НЕТ</v>
      </c>
    </row>
    <row r="26" spans="1:23" ht="57.6" x14ac:dyDescent="0.3">
      <c r="A26" s="59">
        <v>17</v>
      </c>
      <c r="B26" s="30" t="s">
        <v>36</v>
      </c>
      <c r="C26" s="29" t="s">
        <v>69</v>
      </c>
      <c r="D26" s="270">
        <v>400</v>
      </c>
      <c r="E26" s="271">
        <f t="shared" si="0"/>
        <v>400</v>
      </c>
      <c r="F26" s="747" t="s">
        <v>36</v>
      </c>
      <c r="G26" s="747"/>
      <c r="H26" s="35" t="s">
        <v>37</v>
      </c>
      <c r="I26" s="748"/>
      <c r="J26" s="22" t="s">
        <v>140</v>
      </c>
      <c r="K26" s="2" t="s">
        <v>141</v>
      </c>
      <c r="L26" s="312"/>
      <c r="M26" s="8"/>
      <c r="N26" s="8">
        <v>0</v>
      </c>
      <c r="O26" s="8">
        <v>4</v>
      </c>
      <c r="P26" s="748" t="s">
        <v>36</v>
      </c>
      <c r="Q26" s="748"/>
      <c r="R26" s="71" t="s">
        <v>405</v>
      </c>
      <c r="V26" s="1" t="s">
        <v>494</v>
      </c>
      <c r="W26" s="1" t="str">
        <f t="shared" si="1"/>
        <v>НЕТ</v>
      </c>
    </row>
    <row r="27" spans="1:23" ht="29.25" customHeight="1" x14ac:dyDescent="0.3">
      <c r="A27" s="59">
        <v>18</v>
      </c>
      <c r="B27" s="30" t="s">
        <v>36</v>
      </c>
      <c r="C27" s="28" t="s">
        <v>70</v>
      </c>
      <c r="D27" s="270">
        <v>400</v>
      </c>
      <c r="E27" s="271">
        <f t="shared" si="0"/>
        <v>400</v>
      </c>
      <c r="F27" s="747" t="s">
        <v>36</v>
      </c>
      <c r="G27" s="747"/>
      <c r="H27" s="35" t="s">
        <v>37</v>
      </c>
      <c r="I27" s="748"/>
      <c r="J27" s="22" t="s">
        <v>140</v>
      </c>
      <c r="K27" s="2" t="s">
        <v>142</v>
      </c>
      <c r="L27" s="312"/>
      <c r="M27" s="8"/>
      <c r="N27" s="8">
        <v>0</v>
      </c>
      <c r="O27" s="8">
        <v>4</v>
      </c>
      <c r="P27" s="748" t="s">
        <v>36</v>
      </c>
      <c r="Q27" s="748"/>
      <c r="R27" s="71" t="s">
        <v>405</v>
      </c>
      <c r="V27" s="1" t="s">
        <v>494</v>
      </c>
      <c r="W27" s="1" t="str">
        <f t="shared" si="1"/>
        <v>НЕТ</v>
      </c>
    </row>
    <row r="28" spans="1:23" ht="31.5" customHeight="1" x14ac:dyDescent="0.3">
      <c r="A28" s="59">
        <v>19</v>
      </c>
      <c r="B28" s="30" t="s">
        <v>36</v>
      </c>
      <c r="C28" s="28" t="s">
        <v>71</v>
      </c>
      <c r="D28" s="270">
        <v>630</v>
      </c>
      <c r="E28" s="271">
        <f t="shared" si="0"/>
        <v>630</v>
      </c>
      <c r="F28" s="747" t="s">
        <v>36</v>
      </c>
      <c r="G28" s="747"/>
      <c r="H28" s="35" t="s">
        <v>37</v>
      </c>
      <c r="I28" s="748"/>
      <c r="J28" s="22" t="s">
        <v>143</v>
      </c>
      <c r="K28" s="2" t="s">
        <v>141</v>
      </c>
      <c r="L28" s="312"/>
      <c r="M28" s="8"/>
      <c r="N28" s="8">
        <v>0</v>
      </c>
      <c r="O28" s="8">
        <v>8</v>
      </c>
      <c r="P28" s="748" t="s">
        <v>36</v>
      </c>
      <c r="Q28" s="748"/>
      <c r="R28" s="71" t="s">
        <v>405</v>
      </c>
      <c r="V28" s="1" t="s">
        <v>494</v>
      </c>
      <c r="W28" s="1" t="str">
        <f t="shared" si="1"/>
        <v>НЕТ</v>
      </c>
    </row>
    <row r="29" spans="1:23" ht="35.25" customHeight="1" x14ac:dyDescent="0.3">
      <c r="A29" s="59">
        <v>20</v>
      </c>
      <c r="B29" s="30" t="s">
        <v>36</v>
      </c>
      <c r="C29" s="28" t="s">
        <v>72</v>
      </c>
      <c r="D29" s="270">
        <v>1000</v>
      </c>
      <c r="E29" s="271">
        <f t="shared" si="0"/>
        <v>1000</v>
      </c>
      <c r="F29" s="747" t="s">
        <v>36</v>
      </c>
      <c r="G29" s="747"/>
      <c r="H29" s="35" t="s">
        <v>37</v>
      </c>
      <c r="I29" s="748"/>
      <c r="J29" s="22" t="s">
        <v>144</v>
      </c>
      <c r="K29" s="2" t="s">
        <v>142</v>
      </c>
      <c r="L29" s="312" t="s">
        <v>142</v>
      </c>
      <c r="M29" s="8"/>
      <c r="N29" s="8">
        <v>2</v>
      </c>
      <c r="O29" s="8">
        <v>4</v>
      </c>
      <c r="P29" s="748" t="s">
        <v>36</v>
      </c>
      <c r="Q29" s="748"/>
      <c r="R29" s="71" t="s">
        <v>443</v>
      </c>
      <c r="S29" s="214">
        <v>45244</v>
      </c>
      <c r="U29" s="1" t="s">
        <v>494</v>
      </c>
      <c r="W29" s="1" t="str">
        <f t="shared" si="1"/>
        <v>НЕТ</v>
      </c>
    </row>
    <row r="30" spans="1:23" ht="44.25" customHeight="1" x14ac:dyDescent="0.3">
      <c r="A30" s="59">
        <v>21</v>
      </c>
      <c r="B30" s="30" t="s">
        <v>36</v>
      </c>
      <c r="C30" s="28" t="s">
        <v>73</v>
      </c>
      <c r="D30" s="270">
        <v>1000</v>
      </c>
      <c r="E30" s="271">
        <f t="shared" si="0"/>
        <v>1000</v>
      </c>
      <c r="F30" s="747" t="s">
        <v>36</v>
      </c>
      <c r="G30" s="747"/>
      <c r="H30" s="35" t="s">
        <v>37</v>
      </c>
      <c r="I30" s="748"/>
      <c r="J30" s="22" t="s">
        <v>145</v>
      </c>
      <c r="K30" s="2" t="s">
        <v>146</v>
      </c>
      <c r="L30" s="312"/>
      <c r="M30" s="8"/>
      <c r="N30" s="8">
        <v>2</v>
      </c>
      <c r="O30" s="8">
        <v>4</v>
      </c>
      <c r="P30" s="748" t="s">
        <v>36</v>
      </c>
      <c r="Q30" s="748"/>
      <c r="R30" s="71" t="s">
        <v>305</v>
      </c>
      <c r="S30" s="214">
        <v>45244</v>
      </c>
      <c r="U30" s="1" t="s">
        <v>494</v>
      </c>
      <c r="W30" s="1" t="str">
        <f t="shared" si="1"/>
        <v>НЕТ</v>
      </c>
    </row>
    <row r="31" spans="1:23" ht="52.8" x14ac:dyDescent="0.3">
      <c r="A31" s="59">
        <v>22</v>
      </c>
      <c r="B31" s="30" t="s">
        <v>36</v>
      </c>
      <c r="C31" s="249" t="s">
        <v>74</v>
      </c>
      <c r="D31" s="272">
        <v>1000</v>
      </c>
      <c r="E31" s="273">
        <f t="shared" si="0"/>
        <v>1000</v>
      </c>
      <c r="F31" s="747" t="s">
        <v>36</v>
      </c>
      <c r="G31" s="747"/>
      <c r="H31" s="35" t="s">
        <v>206</v>
      </c>
      <c r="I31" s="748"/>
      <c r="J31" s="22" t="s">
        <v>147</v>
      </c>
      <c r="K31" s="2" t="s">
        <v>148</v>
      </c>
      <c r="L31" s="312"/>
      <c r="M31" s="8"/>
      <c r="N31" s="8">
        <v>6</v>
      </c>
      <c r="O31" s="8">
        <v>1</v>
      </c>
      <c r="P31" s="748" t="s">
        <v>36</v>
      </c>
      <c r="Q31" s="748"/>
      <c r="R31" s="71" t="s">
        <v>405</v>
      </c>
      <c r="S31" s="275" t="s">
        <v>496</v>
      </c>
      <c r="T31" s="1" t="s">
        <v>495</v>
      </c>
      <c r="V31" s="1" t="s">
        <v>494</v>
      </c>
      <c r="W31" s="1" t="str">
        <f t="shared" si="1"/>
        <v>НЕТ</v>
      </c>
    </row>
    <row r="32" spans="1:23" ht="47.25" customHeight="1" x14ac:dyDescent="0.3">
      <c r="A32" s="59">
        <v>23</v>
      </c>
      <c r="B32" s="30" t="s">
        <v>36</v>
      </c>
      <c r="C32" s="28" t="s">
        <v>75</v>
      </c>
      <c r="D32" s="270">
        <v>1000</v>
      </c>
      <c r="E32" s="271">
        <f t="shared" si="0"/>
        <v>1000</v>
      </c>
      <c r="F32" s="747" t="s">
        <v>36</v>
      </c>
      <c r="G32" s="747"/>
      <c r="H32" s="36" t="s">
        <v>37</v>
      </c>
      <c r="J32" s="22" t="s">
        <v>149</v>
      </c>
      <c r="K32" s="2" t="s">
        <v>150</v>
      </c>
      <c r="L32" s="312"/>
      <c r="M32" s="8"/>
      <c r="N32" s="8">
        <v>2</v>
      </c>
      <c r="O32" s="8">
        <v>4</v>
      </c>
      <c r="P32" s="748" t="s">
        <v>36</v>
      </c>
      <c r="Q32" s="748"/>
      <c r="R32" s="71" t="s">
        <v>306</v>
      </c>
      <c r="S32" s="214">
        <v>44882</v>
      </c>
      <c r="U32" s="1" t="s">
        <v>494</v>
      </c>
      <c r="W32" s="1" t="str">
        <f t="shared" si="1"/>
        <v>НЕТ</v>
      </c>
    </row>
    <row r="33" spans="1:24" ht="26.4" x14ac:dyDescent="0.3">
      <c r="A33" s="59">
        <v>24</v>
      </c>
      <c r="B33" s="30" t="s">
        <v>36</v>
      </c>
      <c r="C33" s="28" t="s">
        <v>76</v>
      </c>
      <c r="D33" s="270">
        <v>1000</v>
      </c>
      <c r="E33" s="271">
        <f t="shared" si="0"/>
        <v>1000</v>
      </c>
      <c r="F33" s="747" t="s">
        <v>36</v>
      </c>
      <c r="G33" s="747"/>
      <c r="H33" s="47" t="s">
        <v>37</v>
      </c>
      <c r="I33" s="748">
        <v>2.4900000000000002</v>
      </c>
      <c r="J33" s="22" t="s">
        <v>151</v>
      </c>
      <c r="K33" s="2" t="s">
        <v>152</v>
      </c>
      <c r="L33" s="312"/>
      <c r="M33" s="8"/>
      <c r="N33" s="8">
        <v>13</v>
      </c>
      <c r="O33" s="8">
        <v>0</v>
      </c>
      <c r="P33" s="748" t="s">
        <v>36</v>
      </c>
      <c r="Q33" s="748"/>
      <c r="R33" s="71"/>
      <c r="S33" s="214"/>
      <c r="T33" s="1" t="s">
        <v>494</v>
      </c>
      <c r="U33" s="1" t="s">
        <v>494</v>
      </c>
      <c r="W33" s="1" t="str">
        <f t="shared" si="1"/>
        <v>ДА</v>
      </c>
    </row>
    <row r="34" spans="1:24" ht="26.4" x14ac:dyDescent="0.3">
      <c r="A34" s="59">
        <v>25</v>
      </c>
      <c r="B34" s="30" t="s">
        <v>36</v>
      </c>
      <c r="C34" s="28" t="s">
        <v>77</v>
      </c>
      <c r="D34" s="270">
        <v>630</v>
      </c>
      <c r="E34" s="271">
        <f t="shared" si="0"/>
        <v>630</v>
      </c>
      <c r="F34" s="747" t="s">
        <v>36</v>
      </c>
      <c r="G34" s="747"/>
      <c r="H34" s="35" t="s">
        <v>206</v>
      </c>
      <c r="I34" s="748"/>
      <c r="J34" s="22" t="s">
        <v>153</v>
      </c>
      <c r="K34" s="2" t="s">
        <v>154</v>
      </c>
      <c r="L34" s="312"/>
      <c r="M34" s="8"/>
      <c r="N34" s="8">
        <v>2</v>
      </c>
      <c r="O34" s="8">
        <v>6</v>
      </c>
      <c r="P34" s="748" t="s">
        <v>36</v>
      </c>
      <c r="Q34" s="748"/>
      <c r="R34" s="71"/>
      <c r="S34" s="214"/>
      <c r="T34" s="1" t="s">
        <v>494</v>
      </c>
      <c r="U34" s="1" t="s">
        <v>494</v>
      </c>
      <c r="W34" s="1" t="str">
        <f t="shared" si="1"/>
        <v>ДА</v>
      </c>
    </row>
    <row r="35" spans="1:24" ht="31.5" customHeight="1" x14ac:dyDescent="0.3">
      <c r="A35" s="59">
        <v>26</v>
      </c>
      <c r="B35" s="30" t="s">
        <v>36</v>
      </c>
      <c r="C35" s="28" t="s">
        <v>78</v>
      </c>
      <c r="D35" s="270">
        <v>250</v>
      </c>
      <c r="E35" s="271">
        <v>0</v>
      </c>
      <c r="F35" s="747" t="s">
        <v>36</v>
      </c>
      <c r="G35" s="747"/>
      <c r="H35" s="35" t="s">
        <v>207</v>
      </c>
      <c r="I35" s="748"/>
      <c r="J35" s="22" t="s">
        <v>155</v>
      </c>
      <c r="K35" s="2" t="s">
        <v>156</v>
      </c>
      <c r="L35" s="312"/>
      <c r="M35" s="8"/>
      <c r="N35" s="8">
        <v>0</v>
      </c>
      <c r="O35" s="8">
        <v>1</v>
      </c>
      <c r="P35" s="748" t="s">
        <v>36</v>
      </c>
      <c r="Q35" s="748"/>
      <c r="R35" s="30"/>
      <c r="T35" s="1" t="s">
        <v>494</v>
      </c>
      <c r="W35" s="1" t="str">
        <f t="shared" si="1"/>
        <v>НЕТ</v>
      </c>
    </row>
    <row r="36" spans="1:24" ht="26.4" x14ac:dyDescent="0.3">
      <c r="A36" s="59">
        <v>27</v>
      </c>
      <c r="B36" s="30" t="s">
        <v>36</v>
      </c>
      <c r="C36" s="28" t="s">
        <v>79</v>
      </c>
      <c r="D36" s="270">
        <v>1000</v>
      </c>
      <c r="E36" s="271">
        <f t="shared" ref="E36:E51" si="2">D36</f>
        <v>1000</v>
      </c>
      <c r="F36" s="747" t="s">
        <v>36</v>
      </c>
      <c r="G36" s="747"/>
      <c r="H36" s="35" t="s">
        <v>37</v>
      </c>
      <c r="I36" s="748"/>
      <c r="J36" s="22" t="s">
        <v>157</v>
      </c>
      <c r="K36" s="2" t="s">
        <v>158</v>
      </c>
      <c r="L36" s="312"/>
      <c r="M36" s="8"/>
      <c r="N36" s="8">
        <v>2</v>
      </c>
      <c r="O36" s="8">
        <v>4</v>
      </c>
      <c r="P36" s="748" t="s">
        <v>36</v>
      </c>
      <c r="Q36" s="748"/>
      <c r="R36" s="71" t="s">
        <v>657</v>
      </c>
      <c r="S36" s="214">
        <v>44965</v>
      </c>
      <c r="T36" s="1" t="s">
        <v>494</v>
      </c>
      <c r="U36" s="1" t="s">
        <v>494</v>
      </c>
      <c r="W36" s="1" t="str">
        <f t="shared" si="1"/>
        <v>ДА</v>
      </c>
    </row>
    <row r="37" spans="1:24" ht="26.4" x14ac:dyDescent="0.3">
      <c r="A37" s="59">
        <v>28</v>
      </c>
      <c r="B37" s="30" t="s">
        <v>36</v>
      </c>
      <c r="C37" s="28" t="s">
        <v>80</v>
      </c>
      <c r="D37" s="270">
        <v>1000</v>
      </c>
      <c r="E37" s="271">
        <f t="shared" si="2"/>
        <v>1000</v>
      </c>
      <c r="F37" s="747" t="s">
        <v>36</v>
      </c>
      <c r="G37" s="747"/>
      <c r="H37" s="35" t="s">
        <v>37</v>
      </c>
      <c r="I37" s="748"/>
      <c r="J37" s="22" t="s">
        <v>157</v>
      </c>
      <c r="K37" s="2" t="s">
        <v>158</v>
      </c>
      <c r="L37" s="312"/>
      <c r="M37" s="8"/>
      <c r="N37" s="8">
        <v>2</v>
      </c>
      <c r="O37" s="8">
        <v>4</v>
      </c>
      <c r="P37" s="748" t="s">
        <v>36</v>
      </c>
      <c r="Q37" s="748"/>
      <c r="R37" s="71" t="s">
        <v>211</v>
      </c>
      <c r="S37" s="214">
        <v>44965</v>
      </c>
      <c r="T37" s="1" t="s">
        <v>494</v>
      </c>
      <c r="U37" s="1" t="s">
        <v>494</v>
      </c>
      <c r="W37" s="1" t="str">
        <f t="shared" si="1"/>
        <v>ДА</v>
      </c>
    </row>
    <row r="38" spans="1:24" ht="52.8" x14ac:dyDescent="0.3">
      <c r="A38" s="59">
        <v>29</v>
      </c>
      <c r="B38" s="30" t="s">
        <v>36</v>
      </c>
      <c r="C38" s="28" t="s">
        <v>81</v>
      </c>
      <c r="D38" s="270">
        <v>1000</v>
      </c>
      <c r="E38" s="271">
        <f t="shared" si="2"/>
        <v>1000</v>
      </c>
      <c r="F38" s="747" t="s">
        <v>36</v>
      </c>
      <c r="G38" s="747"/>
      <c r="H38" s="35" t="s">
        <v>37</v>
      </c>
      <c r="I38" s="748"/>
      <c r="J38" s="22" t="s">
        <v>157</v>
      </c>
      <c r="K38" s="2" t="s">
        <v>158</v>
      </c>
      <c r="L38" s="312"/>
      <c r="M38" s="8"/>
      <c r="N38" s="8">
        <v>2</v>
      </c>
      <c r="O38" s="8">
        <v>4</v>
      </c>
      <c r="P38" s="748" t="s">
        <v>36</v>
      </c>
      <c r="Q38" s="748"/>
      <c r="R38" s="71" t="s">
        <v>212</v>
      </c>
      <c r="S38" s="214">
        <v>44965</v>
      </c>
      <c r="T38" s="1" t="s">
        <v>494</v>
      </c>
      <c r="U38" s="1" t="s">
        <v>494</v>
      </c>
      <c r="W38" s="1" t="str">
        <f t="shared" si="1"/>
        <v>ДА</v>
      </c>
    </row>
    <row r="39" spans="1:24" ht="26.4" x14ac:dyDescent="0.3">
      <c r="A39" s="59">
        <v>30</v>
      </c>
      <c r="B39" s="30" t="s">
        <v>36</v>
      </c>
      <c r="C39" s="28" t="s">
        <v>82</v>
      </c>
      <c r="D39" s="270">
        <v>630</v>
      </c>
      <c r="E39" s="271">
        <f t="shared" si="2"/>
        <v>630</v>
      </c>
      <c r="F39" s="747" t="s">
        <v>36</v>
      </c>
      <c r="G39" s="747"/>
      <c r="H39" s="35" t="s">
        <v>206</v>
      </c>
      <c r="I39" s="2">
        <v>0.42799999999999999</v>
      </c>
      <c r="J39" s="22" t="s">
        <v>159</v>
      </c>
      <c r="K39" s="2" t="s">
        <v>160</v>
      </c>
      <c r="L39" s="312"/>
      <c r="M39" s="8"/>
      <c r="N39" s="8">
        <v>2</v>
      </c>
      <c r="O39" s="8">
        <v>6</v>
      </c>
      <c r="P39" s="748" t="s">
        <v>36</v>
      </c>
      <c r="Q39" s="748"/>
      <c r="R39" s="71" t="s">
        <v>560</v>
      </c>
      <c r="T39" s="1" t="s">
        <v>494</v>
      </c>
      <c r="V39" s="1" t="s">
        <v>494</v>
      </c>
      <c r="W39" s="1" t="str">
        <f t="shared" si="1"/>
        <v>ДА</v>
      </c>
    </row>
    <row r="40" spans="1:24" ht="38.25" customHeight="1" x14ac:dyDescent="0.3">
      <c r="A40" s="59">
        <v>31</v>
      </c>
      <c r="B40" s="30" t="s">
        <v>36</v>
      </c>
      <c r="C40" s="28" t="s">
        <v>83</v>
      </c>
      <c r="D40" s="270">
        <v>1000</v>
      </c>
      <c r="E40" s="271">
        <f t="shared" si="2"/>
        <v>1000</v>
      </c>
      <c r="F40" s="747" t="s">
        <v>36</v>
      </c>
      <c r="G40" s="747"/>
      <c r="H40" s="35" t="s">
        <v>206</v>
      </c>
      <c r="I40" s="748">
        <v>1.9</v>
      </c>
      <c r="J40" s="769" t="s">
        <v>161</v>
      </c>
      <c r="K40" s="786" t="s">
        <v>162</v>
      </c>
      <c r="L40" s="312"/>
      <c r="M40" s="8"/>
      <c r="N40" s="8">
        <v>2</v>
      </c>
      <c r="O40" s="8">
        <v>6</v>
      </c>
      <c r="P40" s="748" t="s">
        <v>36</v>
      </c>
      <c r="Q40" s="748"/>
      <c r="R40" s="30"/>
      <c r="T40" s="1" t="s">
        <v>494</v>
      </c>
      <c r="W40" s="1" t="str">
        <f t="shared" si="1"/>
        <v>НЕТ</v>
      </c>
    </row>
    <row r="41" spans="1:24" ht="28.95" customHeight="1" x14ac:dyDescent="0.3">
      <c r="A41" s="59">
        <v>32</v>
      </c>
      <c r="B41" s="30" t="s">
        <v>36</v>
      </c>
      <c r="C41" s="28" t="s">
        <v>84</v>
      </c>
      <c r="D41" s="270">
        <v>1000</v>
      </c>
      <c r="E41" s="271">
        <f t="shared" si="2"/>
        <v>1000</v>
      </c>
      <c r="F41" s="747" t="s">
        <v>36</v>
      </c>
      <c r="G41" s="747"/>
      <c r="H41" s="35" t="s">
        <v>206</v>
      </c>
      <c r="I41" s="748"/>
      <c r="J41" s="770"/>
      <c r="K41" s="787"/>
      <c r="L41" s="312"/>
      <c r="M41" s="8"/>
      <c r="N41" s="8">
        <v>2</v>
      </c>
      <c r="O41" s="8">
        <v>6</v>
      </c>
      <c r="P41" s="748" t="s">
        <v>36</v>
      </c>
      <c r="Q41" s="748"/>
      <c r="R41" s="30"/>
      <c r="T41" s="1" t="s">
        <v>494</v>
      </c>
      <c r="W41" s="1" t="str">
        <f t="shared" si="1"/>
        <v>НЕТ</v>
      </c>
    </row>
    <row r="42" spans="1:24" ht="23.25" customHeight="1" x14ac:dyDescent="0.3">
      <c r="A42" s="59">
        <v>33</v>
      </c>
      <c r="B42" s="30" t="s">
        <v>36</v>
      </c>
      <c r="C42" s="250" t="s">
        <v>85</v>
      </c>
      <c r="D42" s="270">
        <v>1000</v>
      </c>
      <c r="E42" s="271">
        <f t="shared" si="2"/>
        <v>1000</v>
      </c>
      <c r="F42" s="747" t="s">
        <v>36</v>
      </c>
      <c r="G42" s="747"/>
      <c r="H42" s="35" t="s">
        <v>37</v>
      </c>
      <c r="I42" s="748">
        <v>5.4930000000000003</v>
      </c>
      <c r="J42" s="788" t="s">
        <v>163</v>
      </c>
      <c r="K42" s="299" t="s">
        <v>534</v>
      </c>
      <c r="L42" s="312"/>
      <c r="M42" s="8"/>
      <c r="N42" s="8">
        <v>5</v>
      </c>
      <c r="O42" s="8">
        <v>4</v>
      </c>
      <c r="P42" s="748" t="s">
        <v>36</v>
      </c>
      <c r="Q42" s="748"/>
      <c r="R42" s="71" t="s">
        <v>447</v>
      </c>
      <c r="S42" s="275" t="s">
        <v>481</v>
      </c>
      <c r="T42" s="1" t="s">
        <v>495</v>
      </c>
      <c r="U42" s="1" t="s">
        <v>494</v>
      </c>
      <c r="W42" s="1" t="str">
        <f t="shared" si="1"/>
        <v>НЕТ</v>
      </c>
      <c r="X42" s="1" t="s">
        <v>576</v>
      </c>
    </row>
    <row r="43" spans="1:24" ht="30" customHeight="1" x14ac:dyDescent="0.3">
      <c r="A43" s="59">
        <v>34</v>
      </c>
      <c r="B43" s="30" t="s">
        <v>36</v>
      </c>
      <c r="C43" s="250" t="s">
        <v>86</v>
      </c>
      <c r="D43" s="72">
        <v>1250</v>
      </c>
      <c r="E43" s="31">
        <f t="shared" si="2"/>
        <v>1250</v>
      </c>
      <c r="F43" s="747" t="s">
        <v>36</v>
      </c>
      <c r="G43" s="747"/>
      <c r="H43" s="35" t="s">
        <v>37</v>
      </c>
      <c r="I43" s="748"/>
      <c r="J43" s="789"/>
      <c r="K43" s="299" t="s">
        <v>534</v>
      </c>
      <c r="L43" s="312"/>
      <c r="M43" s="8"/>
      <c r="N43" s="8">
        <v>5</v>
      </c>
      <c r="O43" s="8">
        <v>2</v>
      </c>
      <c r="P43" s="748" t="s">
        <v>36</v>
      </c>
      <c r="Q43" s="748"/>
      <c r="R43" s="71" t="s">
        <v>448</v>
      </c>
      <c r="S43" s="275" t="s">
        <v>481</v>
      </c>
      <c r="T43" s="1" t="s">
        <v>495</v>
      </c>
      <c r="U43" s="1" t="s">
        <v>494</v>
      </c>
      <c r="W43" s="1" t="str">
        <f t="shared" si="1"/>
        <v>НЕТ</v>
      </c>
      <c r="X43" s="1" t="s">
        <v>576</v>
      </c>
    </row>
    <row r="44" spans="1:24" ht="36.6" customHeight="1" x14ac:dyDescent="0.3">
      <c r="A44" s="59">
        <v>35</v>
      </c>
      <c r="B44" s="30" t="s">
        <v>36</v>
      </c>
      <c r="C44" s="250" t="s">
        <v>87</v>
      </c>
      <c r="D44" s="72">
        <v>1250</v>
      </c>
      <c r="E44" s="31">
        <f t="shared" si="2"/>
        <v>1250</v>
      </c>
      <c r="F44" s="747" t="s">
        <v>36</v>
      </c>
      <c r="G44" s="747"/>
      <c r="H44" s="35" t="s">
        <v>37</v>
      </c>
      <c r="I44" s="748"/>
      <c r="J44" s="790"/>
      <c r="K44" s="299" t="s">
        <v>534</v>
      </c>
      <c r="L44" s="312"/>
      <c r="M44" s="8"/>
      <c r="N44" s="8">
        <v>5</v>
      </c>
      <c r="O44" s="8">
        <v>2</v>
      </c>
      <c r="P44" s="748" t="s">
        <v>36</v>
      </c>
      <c r="Q44" s="748"/>
      <c r="R44" s="71" t="s">
        <v>449</v>
      </c>
      <c r="S44" s="275" t="s">
        <v>481</v>
      </c>
      <c r="T44" s="1" t="s">
        <v>495</v>
      </c>
      <c r="U44" s="1" t="s">
        <v>494</v>
      </c>
      <c r="W44" s="1" t="str">
        <f t="shared" si="1"/>
        <v>НЕТ</v>
      </c>
      <c r="X44" s="1" t="s">
        <v>576</v>
      </c>
    </row>
    <row r="45" spans="1:24" ht="51" customHeight="1" x14ac:dyDescent="0.3">
      <c r="A45" s="59">
        <v>36</v>
      </c>
      <c r="B45" s="30" t="s">
        <v>36</v>
      </c>
      <c r="C45" s="250" t="s">
        <v>88</v>
      </c>
      <c r="D45" s="270">
        <v>1000</v>
      </c>
      <c r="E45" s="271">
        <f t="shared" si="2"/>
        <v>1000</v>
      </c>
      <c r="F45" s="747" t="s">
        <v>36</v>
      </c>
      <c r="G45" s="747"/>
      <c r="H45" s="47" t="s">
        <v>37</v>
      </c>
      <c r="I45" s="748">
        <v>4.0199999999999996</v>
      </c>
      <c r="J45" s="788" t="s">
        <v>164</v>
      </c>
      <c r="K45" s="783" t="s">
        <v>535</v>
      </c>
      <c r="L45" s="312"/>
      <c r="M45" s="8"/>
      <c r="N45" s="8">
        <v>2</v>
      </c>
      <c r="O45" s="8">
        <v>4</v>
      </c>
      <c r="P45" s="748" t="s">
        <v>36</v>
      </c>
      <c r="Q45" s="748"/>
      <c r="R45" s="71" t="s">
        <v>406</v>
      </c>
      <c r="S45" s="275" t="s">
        <v>483</v>
      </c>
      <c r="T45" s="1" t="s">
        <v>495</v>
      </c>
      <c r="V45" s="1" t="s">
        <v>494</v>
      </c>
      <c r="W45" s="1" t="str">
        <f t="shared" si="1"/>
        <v>НЕТ</v>
      </c>
    </row>
    <row r="46" spans="1:24" ht="33.75" customHeight="1" x14ac:dyDescent="0.3">
      <c r="A46" s="59">
        <v>37</v>
      </c>
      <c r="B46" s="30" t="s">
        <v>36</v>
      </c>
      <c r="C46" s="250" t="s">
        <v>89</v>
      </c>
      <c r="D46" s="274">
        <v>1000</v>
      </c>
      <c r="E46" s="274">
        <f t="shared" si="2"/>
        <v>1000</v>
      </c>
      <c r="F46" s="747" t="s">
        <v>36</v>
      </c>
      <c r="G46" s="747"/>
      <c r="H46" s="47" t="s">
        <v>37</v>
      </c>
      <c r="I46" s="748"/>
      <c r="J46" s="790"/>
      <c r="K46" s="784"/>
      <c r="L46" s="312"/>
      <c r="M46" s="8"/>
      <c r="N46" s="8">
        <v>2</v>
      </c>
      <c r="O46" s="8">
        <v>2</v>
      </c>
      <c r="P46" s="748" t="s">
        <v>36</v>
      </c>
      <c r="Q46" s="748"/>
      <c r="R46" s="71" t="s">
        <v>406</v>
      </c>
      <c r="S46" s="275" t="s">
        <v>483</v>
      </c>
      <c r="T46" s="1" t="s">
        <v>495</v>
      </c>
      <c r="V46" s="1" t="s">
        <v>494</v>
      </c>
      <c r="W46" s="1" t="str">
        <f t="shared" si="1"/>
        <v>НЕТ</v>
      </c>
    </row>
    <row r="47" spans="1:24" ht="66" x14ac:dyDescent="0.3">
      <c r="A47" s="59">
        <v>38</v>
      </c>
      <c r="B47" s="30" t="s">
        <v>36</v>
      </c>
      <c r="C47" s="250" t="s">
        <v>90</v>
      </c>
      <c r="D47" s="274">
        <v>630</v>
      </c>
      <c r="E47" s="274">
        <f t="shared" si="2"/>
        <v>630</v>
      </c>
      <c r="F47" s="747" t="s">
        <v>36</v>
      </c>
      <c r="G47" s="747"/>
      <c r="H47" s="47" t="s">
        <v>37</v>
      </c>
      <c r="J47" s="22" t="s">
        <v>165</v>
      </c>
      <c r="K47" s="2" t="s">
        <v>166</v>
      </c>
      <c r="L47" s="312"/>
      <c r="M47" s="8"/>
      <c r="N47" s="8">
        <v>6</v>
      </c>
      <c r="O47" s="8">
        <v>0</v>
      </c>
      <c r="P47" s="748" t="s">
        <v>36</v>
      </c>
      <c r="Q47" s="748"/>
      <c r="R47" s="71" t="s">
        <v>697</v>
      </c>
      <c r="S47" s="275" t="s">
        <v>497</v>
      </c>
      <c r="T47" s="1" t="s">
        <v>495</v>
      </c>
      <c r="V47" s="1" t="s">
        <v>494</v>
      </c>
      <c r="W47" s="1" t="str">
        <f t="shared" si="1"/>
        <v>НЕТ</v>
      </c>
      <c r="X47" s="1" t="s">
        <v>700</v>
      </c>
    </row>
    <row r="48" spans="1:24" ht="39.6" x14ac:dyDescent="0.3">
      <c r="A48" s="59">
        <v>39</v>
      </c>
      <c r="B48" s="30" t="s">
        <v>36</v>
      </c>
      <c r="C48" s="28" t="s">
        <v>91</v>
      </c>
      <c r="D48" s="270">
        <v>1000</v>
      </c>
      <c r="E48" s="271">
        <f t="shared" si="2"/>
        <v>1000</v>
      </c>
      <c r="F48" s="747" t="s">
        <v>36</v>
      </c>
      <c r="G48" s="747"/>
      <c r="H48" s="35" t="s">
        <v>37</v>
      </c>
      <c r="I48" s="2">
        <v>0.88</v>
      </c>
      <c r="J48" s="22" t="s">
        <v>167</v>
      </c>
      <c r="K48" s="2" t="s">
        <v>168</v>
      </c>
      <c r="L48" s="312"/>
      <c r="M48" s="8"/>
      <c r="N48" s="8">
        <v>2</v>
      </c>
      <c r="O48" s="8">
        <v>3</v>
      </c>
      <c r="P48" s="748" t="s">
        <v>36</v>
      </c>
      <c r="Q48" s="748"/>
      <c r="R48" s="30"/>
      <c r="S48" s="275" t="s">
        <v>484</v>
      </c>
      <c r="T48" s="1" t="s">
        <v>495</v>
      </c>
      <c r="W48" s="1" t="str">
        <f t="shared" si="1"/>
        <v>НЕТ</v>
      </c>
    </row>
    <row r="49" spans="1:24" ht="66" x14ac:dyDescent="0.3">
      <c r="A49" s="59">
        <v>40</v>
      </c>
      <c r="B49" s="30" t="s">
        <v>36</v>
      </c>
      <c r="C49" s="250" t="s">
        <v>92</v>
      </c>
      <c r="D49" s="72">
        <v>1000</v>
      </c>
      <c r="E49" s="31">
        <f t="shared" si="2"/>
        <v>1000</v>
      </c>
      <c r="F49" s="747" t="s">
        <v>36</v>
      </c>
      <c r="G49" s="747"/>
      <c r="H49" s="35" t="s">
        <v>206</v>
      </c>
      <c r="I49" s="2">
        <v>2</v>
      </c>
      <c r="J49" s="22" t="s">
        <v>169</v>
      </c>
      <c r="K49" s="2" t="s">
        <v>170</v>
      </c>
      <c r="L49" s="312"/>
      <c r="M49" s="8"/>
      <c r="N49" s="8">
        <v>8</v>
      </c>
      <c r="O49" s="8">
        <v>2</v>
      </c>
      <c r="P49" s="748" t="s">
        <v>36</v>
      </c>
      <c r="Q49" s="748"/>
      <c r="R49" s="71" t="s">
        <v>405</v>
      </c>
      <c r="S49" s="275" t="s">
        <v>481</v>
      </c>
      <c r="T49" s="1" t="s">
        <v>495</v>
      </c>
      <c r="V49" s="1" t="s">
        <v>494</v>
      </c>
      <c r="W49" s="1" t="str">
        <f t="shared" si="1"/>
        <v>НЕТ</v>
      </c>
    </row>
    <row r="50" spans="1:24" ht="77.400000000000006" customHeight="1" x14ac:dyDescent="0.3">
      <c r="A50" s="59">
        <v>41</v>
      </c>
      <c r="B50" s="30" t="s">
        <v>36</v>
      </c>
      <c r="C50" s="29" t="s">
        <v>93</v>
      </c>
      <c r="D50" s="72">
        <v>1250</v>
      </c>
      <c r="E50" s="31">
        <f t="shared" si="2"/>
        <v>1250</v>
      </c>
      <c r="F50" s="747" t="s">
        <v>36</v>
      </c>
      <c r="G50" s="747"/>
      <c r="H50" s="35" t="s">
        <v>206</v>
      </c>
      <c r="J50" s="22" t="s">
        <v>309</v>
      </c>
      <c r="K50" s="71" t="s">
        <v>307</v>
      </c>
      <c r="L50" s="312"/>
      <c r="M50" s="8"/>
      <c r="N50" s="8">
        <v>8</v>
      </c>
      <c r="O50" s="8">
        <v>4</v>
      </c>
      <c r="P50" s="748" t="s">
        <v>36</v>
      </c>
      <c r="Q50" s="748"/>
      <c r="R50" s="71" t="s">
        <v>405</v>
      </c>
      <c r="S50" s="275" t="s">
        <v>487</v>
      </c>
      <c r="T50" s="1" t="s">
        <v>495</v>
      </c>
      <c r="V50" s="1" t="s">
        <v>494</v>
      </c>
      <c r="W50" s="1" t="str">
        <f t="shared" si="1"/>
        <v>НЕТ</v>
      </c>
    </row>
    <row r="51" spans="1:24" ht="39.6" x14ac:dyDescent="0.3">
      <c r="A51" s="59">
        <v>42</v>
      </c>
      <c r="B51" s="30" t="s">
        <v>36</v>
      </c>
      <c r="C51" s="29" t="s">
        <v>94</v>
      </c>
      <c r="D51" s="271">
        <v>1250</v>
      </c>
      <c r="E51" s="271">
        <f t="shared" si="2"/>
        <v>1250</v>
      </c>
      <c r="F51" s="747" t="s">
        <v>36</v>
      </c>
      <c r="G51" s="747"/>
      <c r="H51" s="35" t="s">
        <v>37</v>
      </c>
      <c r="I51" s="2">
        <v>1</v>
      </c>
      <c r="J51" s="22" t="s">
        <v>171</v>
      </c>
      <c r="K51" s="2" t="s">
        <v>172</v>
      </c>
      <c r="L51" s="312"/>
      <c r="M51" s="8"/>
      <c r="N51" s="8">
        <v>2</v>
      </c>
      <c r="O51" s="8">
        <v>4</v>
      </c>
      <c r="P51" s="748" t="s">
        <v>36</v>
      </c>
      <c r="Q51" s="748"/>
      <c r="R51" s="30"/>
      <c r="S51" s="276"/>
      <c r="T51" s="1" t="s">
        <v>494</v>
      </c>
      <c r="W51" s="1" t="str">
        <f t="shared" si="1"/>
        <v>НЕТ</v>
      </c>
    </row>
    <row r="52" spans="1:24" ht="39.6" x14ac:dyDescent="0.3">
      <c r="A52" s="59">
        <v>43</v>
      </c>
      <c r="B52" s="30" t="s">
        <v>36</v>
      </c>
      <c r="C52" s="29" t="s">
        <v>95</v>
      </c>
      <c r="D52" s="73">
        <v>1250</v>
      </c>
      <c r="E52" s="31">
        <f>3*1250</f>
        <v>3750</v>
      </c>
      <c r="F52" s="747" t="s">
        <v>36</v>
      </c>
      <c r="G52" s="747"/>
      <c r="H52" s="35" t="s">
        <v>207</v>
      </c>
      <c r="I52" s="2">
        <v>3</v>
      </c>
      <c r="J52" s="22" t="s">
        <v>173</v>
      </c>
      <c r="K52" s="2" t="s">
        <v>174</v>
      </c>
      <c r="L52" s="312"/>
      <c r="M52" s="8"/>
      <c r="N52" s="8">
        <v>0</v>
      </c>
      <c r="O52" s="8">
        <v>0</v>
      </c>
      <c r="P52" s="748" t="s">
        <v>36</v>
      </c>
      <c r="Q52" s="748"/>
      <c r="R52" s="30"/>
      <c r="S52" s="275" t="s">
        <v>485</v>
      </c>
      <c r="T52" s="1" t="s">
        <v>495</v>
      </c>
      <c r="W52" s="1" t="str">
        <f t="shared" si="1"/>
        <v>НЕТ</v>
      </c>
    </row>
    <row r="53" spans="1:24" ht="14.4" x14ac:dyDescent="0.3">
      <c r="A53" s="59">
        <v>44</v>
      </c>
      <c r="B53" s="30" t="s">
        <v>36</v>
      </c>
      <c r="C53" s="29" t="s">
        <v>96</v>
      </c>
      <c r="D53" s="274">
        <v>1250</v>
      </c>
      <c r="E53" s="274">
        <f>D53</f>
        <v>1250</v>
      </c>
      <c r="F53" s="747" t="s">
        <v>36</v>
      </c>
      <c r="G53" s="747"/>
      <c r="H53" s="35" t="s">
        <v>207</v>
      </c>
      <c r="I53" s="748">
        <v>4.8449999999999998</v>
      </c>
      <c r="J53" s="775" t="s">
        <v>175</v>
      </c>
      <c r="K53" s="778" t="s">
        <v>176</v>
      </c>
      <c r="L53" s="312"/>
      <c r="M53" s="8"/>
      <c r="N53" s="8">
        <v>3</v>
      </c>
      <c r="O53" s="8">
        <v>0</v>
      </c>
      <c r="P53" s="748" t="s">
        <v>36</v>
      </c>
      <c r="Q53" s="748"/>
      <c r="R53" s="30"/>
      <c r="S53" s="275" t="s">
        <v>488</v>
      </c>
      <c r="T53" s="1" t="s">
        <v>494</v>
      </c>
      <c r="W53" s="1" t="str">
        <f t="shared" si="1"/>
        <v>НЕТ</v>
      </c>
    </row>
    <row r="54" spans="1:24" ht="26.4" x14ac:dyDescent="0.3">
      <c r="A54" s="59">
        <v>45</v>
      </c>
      <c r="B54" s="30" t="s">
        <v>36</v>
      </c>
      <c r="C54" s="29" t="s">
        <v>97</v>
      </c>
      <c r="D54" s="274">
        <v>630</v>
      </c>
      <c r="E54" s="274">
        <v>0</v>
      </c>
      <c r="F54" s="747" t="s">
        <v>36</v>
      </c>
      <c r="G54" s="747"/>
      <c r="H54" s="35" t="s">
        <v>207</v>
      </c>
      <c r="I54" s="748"/>
      <c r="J54" s="776"/>
      <c r="K54" s="779"/>
      <c r="L54" s="312"/>
      <c r="M54" s="8"/>
      <c r="N54" s="8">
        <v>3</v>
      </c>
      <c r="O54" s="8">
        <v>0</v>
      </c>
      <c r="P54" s="748" t="s">
        <v>36</v>
      </c>
      <c r="Q54" s="748"/>
      <c r="R54" s="30"/>
      <c r="S54" s="275" t="s">
        <v>499</v>
      </c>
      <c r="T54" s="1" t="s">
        <v>494</v>
      </c>
      <c r="W54" s="1" t="str">
        <f t="shared" si="1"/>
        <v>НЕТ</v>
      </c>
    </row>
    <row r="55" spans="1:24" ht="26.4" x14ac:dyDescent="0.3">
      <c r="A55" s="59">
        <v>46</v>
      </c>
      <c r="B55" s="30" t="s">
        <v>36</v>
      </c>
      <c r="C55" s="29" t="s">
        <v>98</v>
      </c>
      <c r="D55" s="274">
        <v>1250</v>
      </c>
      <c r="E55" s="274">
        <v>0</v>
      </c>
      <c r="F55" s="747" t="s">
        <v>36</v>
      </c>
      <c r="G55" s="747"/>
      <c r="H55" s="35" t="s">
        <v>207</v>
      </c>
      <c r="I55" s="748"/>
      <c r="J55" s="776"/>
      <c r="K55" s="779"/>
      <c r="L55" s="312"/>
      <c r="M55" s="8"/>
      <c r="N55" s="8">
        <v>3</v>
      </c>
      <c r="O55" s="8">
        <v>0</v>
      </c>
      <c r="P55" s="748" t="s">
        <v>36</v>
      </c>
      <c r="Q55" s="748"/>
      <c r="R55" s="30"/>
      <c r="S55" s="275" t="s">
        <v>500</v>
      </c>
      <c r="T55" s="1" t="s">
        <v>494</v>
      </c>
      <c r="W55" s="1" t="str">
        <f t="shared" si="1"/>
        <v>НЕТ</v>
      </c>
    </row>
    <row r="56" spans="1:24" ht="14.4" x14ac:dyDescent="0.3">
      <c r="A56" s="59">
        <v>47</v>
      </c>
      <c r="B56" s="30" t="s">
        <v>36</v>
      </c>
      <c r="C56" s="29" t="s">
        <v>99</v>
      </c>
      <c r="D56" s="270">
        <v>1000</v>
      </c>
      <c r="E56" s="271">
        <v>0</v>
      </c>
      <c r="F56" s="747" t="s">
        <v>36</v>
      </c>
      <c r="G56" s="747"/>
      <c r="H56" s="35" t="s">
        <v>207</v>
      </c>
      <c r="I56" s="748"/>
      <c r="J56" s="776"/>
      <c r="K56" s="779"/>
      <c r="L56" s="312"/>
      <c r="M56" s="8"/>
      <c r="N56" s="8">
        <v>1</v>
      </c>
      <c r="O56" s="8">
        <v>4</v>
      </c>
      <c r="P56" s="748" t="s">
        <v>36</v>
      </c>
      <c r="Q56" s="748"/>
      <c r="R56" s="30"/>
      <c r="T56" s="1" t="s">
        <v>494</v>
      </c>
      <c r="W56" s="1" t="str">
        <f t="shared" si="1"/>
        <v>НЕТ</v>
      </c>
    </row>
    <row r="57" spans="1:24" ht="39.6" x14ac:dyDescent="0.3">
      <c r="A57" s="59">
        <v>48</v>
      </c>
      <c r="B57" s="30" t="s">
        <v>36</v>
      </c>
      <c r="C57" s="29" t="s">
        <v>100</v>
      </c>
      <c r="D57" s="270">
        <v>1250</v>
      </c>
      <c r="E57" s="271">
        <f>D57</f>
        <v>1250</v>
      </c>
      <c r="F57" s="747" t="s">
        <v>36</v>
      </c>
      <c r="G57" s="747"/>
      <c r="H57" s="35" t="s">
        <v>207</v>
      </c>
      <c r="I57" s="748"/>
      <c r="J57" s="777"/>
      <c r="K57" s="779"/>
      <c r="L57" s="312"/>
      <c r="M57" s="8"/>
      <c r="N57" s="8">
        <v>3</v>
      </c>
      <c r="O57" s="8">
        <v>0</v>
      </c>
      <c r="P57" s="748" t="s">
        <v>36</v>
      </c>
      <c r="Q57" s="748"/>
      <c r="R57" s="30"/>
      <c r="S57" s="275" t="s">
        <v>501</v>
      </c>
      <c r="T57" s="1" t="s">
        <v>494</v>
      </c>
      <c r="W57" s="1" t="str">
        <f t="shared" si="1"/>
        <v>НЕТ</v>
      </c>
    </row>
    <row r="58" spans="1:24" ht="79.2" x14ac:dyDescent="0.3">
      <c r="A58" s="59">
        <v>49</v>
      </c>
      <c r="B58" s="30" t="s">
        <v>36</v>
      </c>
      <c r="C58" s="249" t="s">
        <v>101</v>
      </c>
      <c r="D58" s="308">
        <v>630</v>
      </c>
      <c r="E58" s="308">
        <v>630</v>
      </c>
      <c r="F58" s="747" t="s">
        <v>36</v>
      </c>
      <c r="G58" s="747"/>
      <c r="H58" s="35" t="s">
        <v>207</v>
      </c>
      <c r="J58" s="22" t="s">
        <v>177</v>
      </c>
      <c r="K58" s="71" t="s">
        <v>298</v>
      </c>
      <c r="L58" s="312"/>
      <c r="M58" s="8"/>
      <c r="N58" s="8">
        <v>2</v>
      </c>
      <c r="O58" s="8">
        <v>6</v>
      </c>
      <c r="P58" s="748" t="s">
        <v>36</v>
      </c>
      <c r="Q58" s="748"/>
      <c r="R58" s="71" t="s">
        <v>407</v>
      </c>
      <c r="S58" s="275" t="s">
        <v>564</v>
      </c>
      <c r="T58" s="1" t="s">
        <v>494</v>
      </c>
      <c r="V58" s="1" t="s">
        <v>494</v>
      </c>
      <c r="W58" s="1" t="str">
        <f t="shared" si="1"/>
        <v>ДА</v>
      </c>
      <c r="X58" s="1" t="s">
        <v>565</v>
      </c>
    </row>
    <row r="59" spans="1:24" ht="26.4" x14ac:dyDescent="0.3">
      <c r="A59" s="59">
        <v>50</v>
      </c>
      <c r="B59" s="30" t="s">
        <v>36</v>
      </c>
      <c r="C59" s="29" t="s">
        <v>102</v>
      </c>
      <c r="D59" s="72">
        <v>630</v>
      </c>
      <c r="E59" s="31">
        <f>D59</f>
        <v>630</v>
      </c>
      <c r="F59" s="747" t="s">
        <v>36</v>
      </c>
      <c r="G59" s="747"/>
      <c r="H59" s="35" t="s">
        <v>207</v>
      </c>
      <c r="J59" s="22" t="s">
        <v>178</v>
      </c>
      <c r="K59" s="71" t="s">
        <v>308</v>
      </c>
      <c r="L59" s="312"/>
      <c r="M59" s="8"/>
      <c r="N59" s="8">
        <v>5</v>
      </c>
      <c r="O59" s="8">
        <v>0</v>
      </c>
      <c r="P59" s="748" t="s">
        <v>36</v>
      </c>
      <c r="Q59" s="748"/>
      <c r="R59" s="71" t="s">
        <v>405</v>
      </c>
      <c r="S59" s="275" t="s">
        <v>486</v>
      </c>
      <c r="T59" s="1" t="s">
        <v>495</v>
      </c>
      <c r="V59" s="1" t="s">
        <v>494</v>
      </c>
      <c r="W59" s="1" t="str">
        <f t="shared" si="1"/>
        <v>НЕТ</v>
      </c>
    </row>
    <row r="60" spans="1:24" ht="28.8" x14ac:dyDescent="0.3">
      <c r="A60" s="59">
        <v>51</v>
      </c>
      <c r="B60" s="30" t="s">
        <v>36</v>
      </c>
      <c r="C60" s="29" t="s">
        <v>103</v>
      </c>
      <c r="D60" s="72">
        <v>1600</v>
      </c>
      <c r="E60" s="31">
        <f>D60</f>
        <v>1600</v>
      </c>
      <c r="F60" s="747" t="s">
        <v>36</v>
      </c>
      <c r="G60" s="747"/>
      <c r="H60" s="35" t="s">
        <v>37</v>
      </c>
      <c r="I60" s="748">
        <v>3</v>
      </c>
      <c r="J60" s="15" t="s">
        <v>179</v>
      </c>
      <c r="K60" s="778" t="s">
        <v>181</v>
      </c>
      <c r="L60" s="312"/>
      <c r="M60" s="8"/>
      <c r="N60" s="8">
        <v>4</v>
      </c>
      <c r="O60" s="8">
        <v>4</v>
      </c>
      <c r="P60" s="748" t="s">
        <v>36</v>
      </c>
      <c r="Q60" s="748"/>
      <c r="R60" s="30"/>
      <c r="W60" s="1" t="str">
        <f t="shared" si="1"/>
        <v>НЕТ</v>
      </c>
    </row>
    <row r="61" spans="1:24" ht="28.8" x14ac:dyDescent="0.3">
      <c r="A61" s="59">
        <v>52</v>
      </c>
      <c r="B61" s="30" t="s">
        <v>36</v>
      </c>
      <c r="C61" s="29" t="s">
        <v>104</v>
      </c>
      <c r="D61" s="270">
        <v>1250</v>
      </c>
      <c r="E61" s="271">
        <f>D61</f>
        <v>1250</v>
      </c>
      <c r="F61" s="747" t="s">
        <v>36</v>
      </c>
      <c r="G61" s="747"/>
      <c r="H61" s="35" t="s">
        <v>37</v>
      </c>
      <c r="I61" s="748"/>
      <c r="J61" s="23" t="s">
        <v>180</v>
      </c>
      <c r="K61" s="779"/>
      <c r="L61" s="312"/>
      <c r="M61" s="8"/>
      <c r="N61" s="8">
        <v>2</v>
      </c>
      <c r="O61" s="8">
        <v>6</v>
      </c>
      <c r="P61" s="748" t="s">
        <v>36</v>
      </c>
      <c r="Q61" s="748"/>
      <c r="R61" s="30"/>
      <c r="W61" s="1" t="str">
        <f t="shared" si="1"/>
        <v>НЕТ</v>
      </c>
    </row>
    <row r="62" spans="1:24" ht="39.6" x14ac:dyDescent="0.3">
      <c r="A62" s="59">
        <v>53</v>
      </c>
      <c r="B62" s="30" t="s">
        <v>36</v>
      </c>
      <c r="C62" s="29" t="s">
        <v>105</v>
      </c>
      <c r="D62" s="270">
        <v>630</v>
      </c>
      <c r="E62" s="271">
        <v>0</v>
      </c>
      <c r="F62" s="747" t="s">
        <v>36</v>
      </c>
      <c r="G62" s="747"/>
      <c r="H62" s="35" t="s">
        <v>207</v>
      </c>
      <c r="I62" s="2">
        <v>0.14960000000000001</v>
      </c>
      <c r="J62" s="22" t="s">
        <v>182</v>
      </c>
      <c r="K62" s="2" t="s">
        <v>183</v>
      </c>
      <c r="L62" s="312"/>
      <c r="M62" s="8"/>
      <c r="N62" s="8"/>
      <c r="O62" s="8">
        <v>3</v>
      </c>
      <c r="P62" s="748" t="s">
        <v>36</v>
      </c>
      <c r="Q62" s="748"/>
      <c r="R62" s="30"/>
      <c r="S62" s="275" t="s">
        <v>498</v>
      </c>
      <c r="T62" s="1" t="s">
        <v>495</v>
      </c>
      <c r="W62" s="1" t="str">
        <f t="shared" si="1"/>
        <v>НЕТ</v>
      </c>
    </row>
    <row r="63" spans="1:24" ht="39.6" x14ac:dyDescent="0.3">
      <c r="A63" s="59">
        <v>54</v>
      </c>
      <c r="B63" s="30" t="s">
        <v>36</v>
      </c>
      <c r="C63" s="29" t="s">
        <v>106</v>
      </c>
      <c r="D63" s="274">
        <v>1000</v>
      </c>
      <c r="E63" s="274">
        <v>1000</v>
      </c>
      <c r="F63" s="747" t="s">
        <v>36</v>
      </c>
      <c r="G63" s="747"/>
      <c r="H63" s="35" t="s">
        <v>207</v>
      </c>
      <c r="J63" s="22" t="s">
        <v>184</v>
      </c>
      <c r="K63" s="2" t="s">
        <v>185</v>
      </c>
      <c r="L63" s="312"/>
      <c r="M63" s="8"/>
      <c r="N63" s="8">
        <v>2</v>
      </c>
      <c r="O63" s="8">
        <v>4</v>
      </c>
      <c r="P63" s="748" t="s">
        <v>36</v>
      </c>
      <c r="Q63" s="748"/>
      <c r="R63" s="30"/>
      <c r="S63" s="275" t="s">
        <v>502</v>
      </c>
      <c r="T63" s="1" t="s">
        <v>494</v>
      </c>
      <c r="W63" s="1" t="str">
        <f t="shared" si="1"/>
        <v>НЕТ</v>
      </c>
    </row>
    <row r="64" spans="1:24" ht="39.6" x14ac:dyDescent="0.3">
      <c r="A64" s="59">
        <v>55</v>
      </c>
      <c r="B64" s="30" t="s">
        <v>36</v>
      </c>
      <c r="C64" s="29" t="s">
        <v>107</v>
      </c>
      <c r="D64" s="270">
        <v>630</v>
      </c>
      <c r="E64" s="271">
        <f>D64</f>
        <v>630</v>
      </c>
      <c r="F64" s="747" t="s">
        <v>36</v>
      </c>
      <c r="G64" s="747"/>
      <c r="H64" s="35" t="s">
        <v>207</v>
      </c>
      <c r="I64" s="2">
        <v>0.4</v>
      </c>
      <c r="J64" s="22" t="s">
        <v>186</v>
      </c>
      <c r="K64" s="2" t="s">
        <v>187</v>
      </c>
      <c r="L64" s="312"/>
      <c r="M64" s="8"/>
      <c r="N64" s="8">
        <v>2</v>
      </c>
      <c r="O64" s="8">
        <v>6</v>
      </c>
      <c r="P64" s="748" t="s">
        <v>36</v>
      </c>
      <c r="Q64" s="748"/>
      <c r="R64" s="30"/>
      <c r="T64" s="1" t="s">
        <v>494</v>
      </c>
      <c r="W64" s="1" t="str">
        <f t="shared" si="1"/>
        <v>НЕТ</v>
      </c>
    </row>
    <row r="65" spans="1:23" ht="39.6" x14ac:dyDescent="0.3">
      <c r="A65" s="59">
        <v>56</v>
      </c>
      <c r="B65" s="30" t="s">
        <v>36</v>
      </c>
      <c r="C65" s="29" t="s">
        <v>108</v>
      </c>
      <c r="D65" s="270">
        <v>160</v>
      </c>
      <c r="E65" s="274">
        <v>160</v>
      </c>
      <c r="F65" s="747" t="s">
        <v>36</v>
      </c>
      <c r="G65" s="747"/>
      <c r="H65" s="35" t="s">
        <v>207</v>
      </c>
      <c r="I65" s="2">
        <v>9.8500000000000004E-2</v>
      </c>
      <c r="J65" s="22" t="s">
        <v>188</v>
      </c>
      <c r="K65" s="2" t="s">
        <v>189</v>
      </c>
      <c r="L65" s="312"/>
      <c r="M65" s="8"/>
      <c r="N65" s="8">
        <v>3</v>
      </c>
      <c r="O65" s="8">
        <v>2</v>
      </c>
      <c r="P65" s="748" t="s">
        <v>36</v>
      </c>
      <c r="Q65" s="748"/>
      <c r="R65" s="30"/>
      <c r="S65" s="275" t="s">
        <v>480</v>
      </c>
      <c r="T65" s="1" t="s">
        <v>494</v>
      </c>
      <c r="W65" s="1" t="str">
        <f t="shared" si="1"/>
        <v>НЕТ</v>
      </c>
    </row>
    <row r="66" spans="1:23" ht="26.4" x14ac:dyDescent="0.3">
      <c r="A66" s="59">
        <v>57</v>
      </c>
      <c r="B66" s="30" t="s">
        <v>36</v>
      </c>
      <c r="C66" s="29" t="s">
        <v>109</v>
      </c>
      <c r="D66" s="72">
        <v>1000</v>
      </c>
      <c r="E66" s="31">
        <f t="shared" ref="E66:E73" si="3">D66</f>
        <v>1000</v>
      </c>
      <c r="F66" s="747" t="s">
        <v>36</v>
      </c>
      <c r="G66" s="747"/>
      <c r="H66" s="47" t="s">
        <v>37</v>
      </c>
      <c r="I66" s="748">
        <v>4.74</v>
      </c>
      <c r="J66" s="780" t="s">
        <v>190</v>
      </c>
      <c r="K66" s="783" t="s">
        <v>191</v>
      </c>
      <c r="L66" s="312"/>
      <c r="M66" s="8"/>
      <c r="N66" s="8">
        <v>8</v>
      </c>
      <c r="O66" s="8">
        <v>4</v>
      </c>
      <c r="P66" s="748" t="s">
        <v>36</v>
      </c>
      <c r="Q66" s="748"/>
      <c r="R66" s="30"/>
      <c r="S66" s="275" t="s">
        <v>489</v>
      </c>
      <c r="T66" s="1" t="s">
        <v>495</v>
      </c>
      <c r="W66" s="1" t="str">
        <f t="shared" si="1"/>
        <v>НЕТ</v>
      </c>
    </row>
    <row r="67" spans="1:23" ht="26.4" x14ac:dyDescent="0.3">
      <c r="A67" s="59">
        <v>58</v>
      </c>
      <c r="B67" s="30" t="s">
        <v>36</v>
      </c>
      <c r="C67" s="28" t="s">
        <v>110</v>
      </c>
      <c r="D67" s="72">
        <v>1000</v>
      </c>
      <c r="E67" s="31">
        <f t="shared" si="3"/>
        <v>1000</v>
      </c>
      <c r="F67" s="747" t="s">
        <v>36</v>
      </c>
      <c r="G67" s="747"/>
      <c r="H67" s="47" t="s">
        <v>37</v>
      </c>
      <c r="I67" s="748"/>
      <c r="J67" s="781"/>
      <c r="K67" s="784"/>
      <c r="L67" s="312"/>
      <c r="M67" s="8"/>
      <c r="N67" s="8">
        <v>8</v>
      </c>
      <c r="O67" s="8">
        <v>4</v>
      </c>
      <c r="P67" s="748" t="s">
        <v>36</v>
      </c>
      <c r="Q67" s="748"/>
      <c r="R67" s="30"/>
      <c r="S67" s="275" t="s">
        <v>489</v>
      </c>
      <c r="T67" s="1" t="s">
        <v>495</v>
      </c>
      <c r="W67" s="1" t="str">
        <f t="shared" si="1"/>
        <v>НЕТ</v>
      </c>
    </row>
    <row r="68" spans="1:23" ht="26.4" x14ac:dyDescent="0.3">
      <c r="A68" s="59">
        <v>59</v>
      </c>
      <c r="B68" s="30" t="s">
        <v>36</v>
      </c>
      <c r="C68" s="28" t="s">
        <v>111</v>
      </c>
      <c r="D68" s="72">
        <v>1000</v>
      </c>
      <c r="E68" s="31">
        <f t="shared" si="3"/>
        <v>1000</v>
      </c>
      <c r="F68" s="747" t="s">
        <v>36</v>
      </c>
      <c r="G68" s="747"/>
      <c r="H68" s="47" t="s">
        <v>37</v>
      </c>
      <c r="I68" s="748"/>
      <c r="J68" s="781"/>
      <c r="K68" s="784"/>
      <c r="L68" s="312"/>
      <c r="M68" s="8"/>
      <c r="N68" s="8">
        <v>2</v>
      </c>
      <c r="O68" s="8">
        <v>4</v>
      </c>
      <c r="P68" s="748" t="s">
        <v>36</v>
      </c>
      <c r="Q68" s="748"/>
      <c r="R68" s="30"/>
      <c r="S68" s="275" t="s">
        <v>489</v>
      </c>
      <c r="T68" s="1" t="s">
        <v>495</v>
      </c>
      <c r="W68" s="1" t="str">
        <f t="shared" si="1"/>
        <v>НЕТ</v>
      </c>
    </row>
    <row r="69" spans="1:23" ht="26.4" x14ac:dyDescent="0.3">
      <c r="A69" s="59">
        <v>60</v>
      </c>
      <c r="B69" s="30" t="s">
        <v>36</v>
      </c>
      <c r="C69" s="28" t="s">
        <v>112</v>
      </c>
      <c r="D69" s="72">
        <v>1000</v>
      </c>
      <c r="E69" s="31">
        <f t="shared" si="3"/>
        <v>1000</v>
      </c>
      <c r="F69" s="747" t="s">
        <v>36</v>
      </c>
      <c r="G69" s="747"/>
      <c r="H69" s="47" t="s">
        <v>37</v>
      </c>
      <c r="I69" s="748"/>
      <c r="J69" s="782"/>
      <c r="K69" s="785"/>
      <c r="L69" s="312"/>
      <c r="M69" s="8"/>
      <c r="N69" s="8">
        <v>2</v>
      </c>
      <c r="O69" s="8">
        <v>4</v>
      </c>
      <c r="P69" s="748" t="s">
        <v>36</v>
      </c>
      <c r="Q69" s="748"/>
      <c r="R69" s="30"/>
      <c r="S69" s="275" t="s">
        <v>489</v>
      </c>
      <c r="T69" s="1" t="s">
        <v>495</v>
      </c>
      <c r="W69" s="1" t="str">
        <f t="shared" si="1"/>
        <v>НЕТ</v>
      </c>
    </row>
    <row r="70" spans="1:23" ht="39.6" x14ac:dyDescent="0.3">
      <c r="A70" s="59">
        <v>61</v>
      </c>
      <c r="B70" s="30" t="s">
        <v>36</v>
      </c>
      <c r="C70" s="29" t="s">
        <v>113</v>
      </c>
      <c r="D70" s="271">
        <v>1250</v>
      </c>
      <c r="E70" s="271">
        <f t="shared" si="3"/>
        <v>1250</v>
      </c>
      <c r="F70" s="747" t="s">
        <v>36</v>
      </c>
      <c r="G70" s="747"/>
      <c r="H70" s="35" t="s">
        <v>207</v>
      </c>
      <c r="I70" s="2">
        <v>5.9</v>
      </c>
      <c r="J70" s="22" t="s">
        <v>192</v>
      </c>
      <c r="K70" s="2" t="s">
        <v>193</v>
      </c>
      <c r="L70" s="312"/>
      <c r="M70" s="8"/>
      <c r="N70" s="8">
        <v>18</v>
      </c>
      <c r="O70" s="8">
        <v>0</v>
      </c>
      <c r="P70" s="748" t="s">
        <v>36</v>
      </c>
      <c r="Q70" s="748"/>
      <c r="R70" s="30"/>
      <c r="S70" s="275" t="s">
        <v>482</v>
      </c>
      <c r="T70" s="1" t="s">
        <v>494</v>
      </c>
      <c r="W70" s="1" t="str">
        <f t="shared" si="1"/>
        <v>НЕТ</v>
      </c>
    </row>
    <row r="71" spans="1:23" ht="43.2" x14ac:dyDescent="0.3">
      <c r="A71" s="59">
        <v>62</v>
      </c>
      <c r="B71" s="30" t="s">
        <v>36</v>
      </c>
      <c r="C71" s="249" t="s">
        <v>114</v>
      </c>
      <c r="D71" s="270">
        <v>1000</v>
      </c>
      <c r="E71" s="271">
        <f t="shared" si="3"/>
        <v>1000</v>
      </c>
      <c r="F71" s="747" t="s">
        <v>36</v>
      </c>
      <c r="G71" s="747"/>
      <c r="H71" s="35" t="s">
        <v>37</v>
      </c>
      <c r="I71" s="748">
        <v>4.99</v>
      </c>
      <c r="J71" s="22" t="s">
        <v>194</v>
      </c>
      <c r="K71" s="2" t="s">
        <v>408</v>
      </c>
      <c r="L71" s="312"/>
      <c r="M71" s="8"/>
      <c r="N71" s="8">
        <v>0</v>
      </c>
      <c r="O71" s="8">
        <v>2</v>
      </c>
      <c r="P71" s="748" t="s">
        <v>36</v>
      </c>
      <c r="Q71" s="748"/>
      <c r="R71" s="71" t="s">
        <v>406</v>
      </c>
      <c r="S71" s="275" t="s">
        <v>483</v>
      </c>
      <c r="T71" s="1" t="s">
        <v>495</v>
      </c>
      <c r="V71" s="1" t="s">
        <v>494</v>
      </c>
      <c r="W71" s="1" t="str">
        <f t="shared" si="1"/>
        <v>НЕТ</v>
      </c>
    </row>
    <row r="72" spans="1:23" ht="26.4" x14ac:dyDescent="0.3">
      <c r="A72" s="59">
        <v>63</v>
      </c>
      <c r="B72" s="30" t="s">
        <v>36</v>
      </c>
      <c r="C72" s="250" t="s">
        <v>115</v>
      </c>
      <c r="D72" s="274">
        <v>1250</v>
      </c>
      <c r="E72" s="274">
        <f t="shared" si="3"/>
        <v>1250</v>
      </c>
      <c r="F72" s="747" t="s">
        <v>36</v>
      </c>
      <c r="G72" s="747"/>
      <c r="H72" s="35" t="s">
        <v>206</v>
      </c>
      <c r="I72" s="748"/>
      <c r="J72" s="22" t="s">
        <v>195</v>
      </c>
      <c r="K72" s="2" t="s">
        <v>409</v>
      </c>
      <c r="L72" s="312"/>
      <c r="M72" s="8"/>
      <c r="N72" s="8">
        <v>0</v>
      </c>
      <c r="O72" s="8">
        <v>2</v>
      </c>
      <c r="P72" s="748" t="s">
        <v>36</v>
      </c>
      <c r="Q72" s="748"/>
      <c r="R72" s="71" t="s">
        <v>406</v>
      </c>
      <c r="S72" s="275" t="s">
        <v>483</v>
      </c>
      <c r="T72" s="1" t="s">
        <v>495</v>
      </c>
      <c r="V72" s="1" t="s">
        <v>494</v>
      </c>
      <c r="W72" s="1" t="str">
        <f t="shared" si="1"/>
        <v>НЕТ</v>
      </c>
    </row>
    <row r="73" spans="1:23" ht="26.4" x14ac:dyDescent="0.3">
      <c r="A73" s="59">
        <v>64</v>
      </c>
      <c r="B73" s="30" t="s">
        <v>36</v>
      </c>
      <c r="C73" s="250" t="s">
        <v>116</v>
      </c>
      <c r="D73" s="274">
        <v>1250</v>
      </c>
      <c r="E73" s="274">
        <f t="shared" si="3"/>
        <v>1250</v>
      </c>
      <c r="F73" s="747" t="s">
        <v>36</v>
      </c>
      <c r="G73" s="747"/>
      <c r="H73" s="35" t="s">
        <v>206</v>
      </c>
      <c r="I73" s="748"/>
      <c r="J73" s="22" t="s">
        <v>196</v>
      </c>
      <c r="K73" s="2" t="s">
        <v>409</v>
      </c>
      <c r="L73" s="312"/>
      <c r="M73" s="8"/>
      <c r="N73" s="8">
        <v>0</v>
      </c>
      <c r="O73" s="8">
        <v>2</v>
      </c>
      <c r="P73" s="748" t="s">
        <v>36</v>
      </c>
      <c r="Q73" s="748"/>
      <c r="R73" s="71" t="s">
        <v>406</v>
      </c>
      <c r="S73" s="275" t="s">
        <v>483</v>
      </c>
      <c r="T73" s="1" t="s">
        <v>495</v>
      </c>
      <c r="V73" s="1" t="s">
        <v>494</v>
      </c>
      <c r="W73" s="1" t="str">
        <f t="shared" si="1"/>
        <v>НЕТ</v>
      </c>
    </row>
    <row r="74" spans="1:23" x14ac:dyDescent="0.3">
      <c r="A74" s="40"/>
      <c r="B74" s="68"/>
      <c r="C74" s="40"/>
      <c r="D74" s="41"/>
      <c r="E74" s="31"/>
      <c r="F74" s="30"/>
      <c r="G74" s="30"/>
      <c r="H74" s="35"/>
      <c r="J74" s="14"/>
      <c r="K74" s="17"/>
      <c r="L74" s="16"/>
      <c r="M74" s="16"/>
      <c r="N74" s="8"/>
      <c r="O74" s="8"/>
      <c r="P74" s="6"/>
      <c r="Q74" s="2"/>
      <c r="R74" s="30"/>
    </row>
    <row r="75" spans="1:23" s="19" customFormat="1" ht="19.5" customHeight="1" x14ac:dyDescent="0.3">
      <c r="A75" s="771" t="s">
        <v>5</v>
      </c>
      <c r="B75" s="772"/>
      <c r="C75" s="773"/>
      <c r="D75" s="160">
        <f>SUM(D10:D73)</f>
        <v>58470</v>
      </c>
      <c r="E75" s="160">
        <f>SUM(E10:E73)</f>
        <v>57210</v>
      </c>
      <c r="F75" s="774" t="s">
        <v>36</v>
      </c>
      <c r="G75" s="774"/>
      <c r="H75" s="37" t="s">
        <v>36</v>
      </c>
      <c r="I75" s="24">
        <f>SUM(I10:I73)</f>
        <v>58.7971</v>
      </c>
      <c r="J75" s="12"/>
      <c r="K75" s="13"/>
      <c r="L75" s="13">
        <v>0</v>
      </c>
      <c r="M75" s="20">
        <f>SUM(M10:M73)</f>
        <v>0</v>
      </c>
      <c r="N75" s="20">
        <f>SUM(N10:N73)</f>
        <v>192</v>
      </c>
      <c r="O75" s="20">
        <f>SUM(O10:O73)</f>
        <v>230</v>
      </c>
      <c r="P75" s="742" t="s">
        <v>36</v>
      </c>
      <c r="Q75" s="743"/>
      <c r="R75" s="61"/>
    </row>
    <row r="76" spans="1:23" x14ac:dyDescent="0.3">
      <c r="A76" s="42"/>
      <c r="C76" s="42"/>
      <c r="H76" s="38"/>
      <c r="I76" s="1"/>
    </row>
    <row r="77" spans="1:23" x14ac:dyDescent="0.3">
      <c r="A77" s="42"/>
      <c r="C77" s="42"/>
      <c r="D77" s="43">
        <f>D75+E75</f>
        <v>115680</v>
      </c>
      <c r="H77" s="38"/>
      <c r="I77" s="1"/>
    </row>
    <row r="78" spans="1:23" ht="21" x14ac:dyDescent="0.4">
      <c r="A78" s="42"/>
      <c r="C78" s="42"/>
      <c r="D78" s="43"/>
      <c r="H78" s="38"/>
      <c r="I78" s="48" t="s">
        <v>214</v>
      </c>
      <c r="M78" s="48" t="s">
        <v>213</v>
      </c>
      <c r="O78" s="1">
        <f>SUBTOTAL(9,L10:O74)</f>
        <v>422</v>
      </c>
    </row>
    <row r="79" spans="1:23" x14ac:dyDescent="0.3">
      <c r="A79" s="42"/>
      <c r="C79" s="42"/>
      <c r="D79" s="43"/>
      <c r="H79" s="38"/>
      <c r="I79" s="1"/>
    </row>
    <row r="80" spans="1:23" x14ac:dyDescent="0.3">
      <c r="A80" s="42"/>
      <c r="C80" s="42"/>
      <c r="D80" s="44"/>
      <c r="H80" s="38"/>
      <c r="I80" s="1"/>
    </row>
    <row r="81" spans="1:18" s="18" customFormat="1" ht="18" x14ac:dyDescent="0.3">
      <c r="A81" s="45"/>
      <c r="B81" s="34"/>
      <c r="C81" s="45"/>
      <c r="E81" s="34"/>
      <c r="F81" s="34"/>
      <c r="G81" s="34"/>
      <c r="H81" s="39"/>
      <c r="R81" s="34"/>
    </row>
    <row r="82" spans="1:18" x14ac:dyDescent="0.3">
      <c r="A82" s="46"/>
      <c r="C82" s="46"/>
      <c r="D82" s="44"/>
      <c r="E82" s="33"/>
      <c r="H82" s="26"/>
      <c r="I82" s="1"/>
    </row>
    <row r="83" spans="1:18" x14ac:dyDescent="0.3">
      <c r="A83" s="42"/>
      <c r="C83" s="42"/>
      <c r="H83" s="26"/>
      <c r="I83" s="1"/>
    </row>
    <row r="84" spans="1:18" x14ac:dyDescent="0.3">
      <c r="A84" s="42"/>
      <c r="C84" s="42"/>
      <c r="H84" s="26"/>
      <c r="I84" s="1"/>
    </row>
    <row r="85" spans="1:18" x14ac:dyDescent="0.3">
      <c r="A85" s="42"/>
      <c r="C85" s="42"/>
      <c r="H85" s="26"/>
      <c r="I85" s="1"/>
      <c r="N85" s="25"/>
    </row>
    <row r="86" spans="1:18" x14ac:dyDescent="0.3">
      <c r="A86" s="42"/>
      <c r="C86" s="42"/>
      <c r="H86" s="26"/>
      <c r="I86" s="1"/>
    </row>
    <row r="87" spans="1:18" x14ac:dyDescent="0.3">
      <c r="A87" s="42"/>
      <c r="C87" s="42"/>
      <c r="H87" s="26"/>
      <c r="I87" s="1"/>
    </row>
    <row r="88" spans="1:18" x14ac:dyDescent="0.3">
      <c r="A88" s="42"/>
      <c r="C88" s="42"/>
      <c r="H88" s="26"/>
      <c r="I88" s="1"/>
    </row>
    <row r="89" spans="1:18" x14ac:dyDescent="0.3">
      <c r="A89" s="42"/>
      <c r="C89" s="42"/>
      <c r="H89" s="26"/>
      <c r="I89" s="1"/>
    </row>
    <row r="90" spans="1:18" x14ac:dyDescent="0.3">
      <c r="A90" s="42"/>
      <c r="C90" s="42"/>
      <c r="H90" s="26"/>
      <c r="I90" s="1"/>
    </row>
    <row r="91" spans="1:18" x14ac:dyDescent="0.3">
      <c r="A91" s="42"/>
      <c r="C91" s="42"/>
      <c r="H91" s="26"/>
      <c r="I91" s="1"/>
    </row>
    <row r="92" spans="1:18" x14ac:dyDescent="0.3">
      <c r="A92" s="42"/>
      <c r="C92" s="42"/>
      <c r="H92" s="26"/>
      <c r="I92" s="1"/>
    </row>
    <row r="93" spans="1:18" x14ac:dyDescent="0.3">
      <c r="A93" s="42"/>
      <c r="C93" s="42"/>
      <c r="H93" s="26"/>
      <c r="I93" s="1"/>
    </row>
    <row r="94" spans="1:18" x14ac:dyDescent="0.3">
      <c r="A94" s="42"/>
      <c r="C94" s="42"/>
      <c r="H94" s="26"/>
      <c r="I94" s="1"/>
    </row>
    <row r="95" spans="1:18" x14ac:dyDescent="0.3">
      <c r="A95" s="42"/>
      <c r="C95" s="42"/>
      <c r="H95" s="26"/>
      <c r="I95" s="1"/>
    </row>
    <row r="96" spans="1:18" x14ac:dyDescent="0.3">
      <c r="A96" s="42"/>
      <c r="C96" s="42"/>
      <c r="H96" s="26"/>
      <c r="I96" s="1"/>
    </row>
    <row r="97" spans="1:9" x14ac:dyDescent="0.3">
      <c r="A97" s="42"/>
      <c r="C97" s="42"/>
      <c r="H97" s="26"/>
      <c r="I97" s="1"/>
    </row>
    <row r="98" spans="1:9" x14ac:dyDescent="0.3">
      <c r="A98" s="42"/>
      <c r="C98" s="42"/>
      <c r="H98" s="26"/>
      <c r="I98" s="1"/>
    </row>
    <row r="99" spans="1:9" x14ac:dyDescent="0.3">
      <c r="A99" s="42"/>
      <c r="C99" s="42"/>
      <c r="H99" s="26"/>
      <c r="I99" s="1"/>
    </row>
    <row r="100" spans="1:9" x14ac:dyDescent="0.3">
      <c r="A100" s="42"/>
      <c r="C100" s="42"/>
      <c r="H100" s="26"/>
      <c r="I100" s="1"/>
    </row>
    <row r="101" spans="1:9" x14ac:dyDescent="0.3">
      <c r="A101" s="42"/>
      <c r="C101" s="42"/>
      <c r="H101" s="26"/>
      <c r="I101" s="1"/>
    </row>
    <row r="102" spans="1:9" x14ac:dyDescent="0.3">
      <c r="A102" s="42"/>
      <c r="C102" s="42"/>
      <c r="H102" s="26"/>
      <c r="I102" s="1"/>
    </row>
    <row r="103" spans="1:9" x14ac:dyDescent="0.3">
      <c r="A103" s="42"/>
      <c r="C103" s="42"/>
      <c r="H103" s="26"/>
      <c r="I103" s="1"/>
    </row>
    <row r="104" spans="1:9" x14ac:dyDescent="0.3">
      <c r="A104" s="42"/>
      <c r="C104" s="42"/>
      <c r="H104" s="26"/>
      <c r="I104" s="1"/>
    </row>
    <row r="105" spans="1:9" x14ac:dyDescent="0.3">
      <c r="A105" s="42"/>
      <c r="C105" s="42"/>
      <c r="H105" s="26"/>
      <c r="I105" s="1"/>
    </row>
    <row r="106" spans="1:9" x14ac:dyDescent="0.3">
      <c r="A106" s="42"/>
      <c r="C106" s="42"/>
      <c r="H106" s="26"/>
      <c r="I106" s="1"/>
    </row>
    <row r="107" spans="1:9" x14ac:dyDescent="0.3">
      <c r="A107" s="42"/>
      <c r="C107" s="42"/>
      <c r="H107" s="26"/>
      <c r="I107" s="1"/>
    </row>
    <row r="108" spans="1:9" x14ac:dyDescent="0.3">
      <c r="A108" s="42"/>
      <c r="C108" s="42"/>
      <c r="H108" s="26"/>
      <c r="I108" s="1"/>
    </row>
    <row r="109" spans="1:9" x14ac:dyDescent="0.3">
      <c r="A109" s="42"/>
      <c r="C109" s="42"/>
      <c r="H109" s="26"/>
      <c r="I109" s="1"/>
    </row>
    <row r="110" spans="1:9" x14ac:dyDescent="0.3">
      <c r="A110" s="42"/>
      <c r="C110" s="42"/>
      <c r="H110" s="26"/>
      <c r="I110" s="1"/>
    </row>
    <row r="111" spans="1:9" x14ac:dyDescent="0.3">
      <c r="A111" s="42"/>
      <c r="C111" s="42"/>
      <c r="H111" s="26"/>
      <c r="I111" s="1"/>
    </row>
    <row r="112" spans="1:9" x14ac:dyDescent="0.3">
      <c r="A112" s="42"/>
      <c r="C112" s="42"/>
      <c r="H112" s="26"/>
      <c r="I112" s="1"/>
    </row>
    <row r="113" spans="1:17" x14ac:dyDescent="0.3">
      <c r="A113" s="42"/>
      <c r="C113" s="42"/>
      <c r="H113" s="26"/>
      <c r="I113" s="1"/>
    </row>
    <row r="114" spans="1:17" x14ac:dyDescent="0.3">
      <c r="A114" s="42"/>
      <c r="C114" s="42"/>
      <c r="H114" s="26"/>
      <c r="I114" s="1"/>
    </row>
    <row r="115" spans="1:17" x14ac:dyDescent="0.3">
      <c r="A115" s="42"/>
      <c r="C115" s="42"/>
      <c r="H115" s="26"/>
      <c r="I115" s="1"/>
    </row>
    <row r="116" spans="1:17" x14ac:dyDescent="0.3">
      <c r="A116" s="42"/>
      <c r="C116" s="42"/>
      <c r="H116" s="26"/>
      <c r="I116" s="1"/>
    </row>
    <row r="117" spans="1:17" x14ac:dyDescent="0.3">
      <c r="A117" s="42"/>
      <c r="C117" s="42"/>
      <c r="H117" s="26"/>
      <c r="I117" s="1"/>
    </row>
    <row r="118" spans="1:17" x14ac:dyDescent="0.3">
      <c r="A118" s="42"/>
      <c r="C118" s="42"/>
      <c r="H118" s="26"/>
      <c r="I118" s="1"/>
    </row>
    <row r="119" spans="1:17" x14ac:dyDescent="0.3">
      <c r="A119" s="42"/>
      <c r="C119" s="42"/>
      <c r="H119" s="26"/>
      <c r="I119" s="1"/>
    </row>
    <row r="120" spans="1:17" x14ac:dyDescent="0.3">
      <c r="A120" s="42"/>
      <c r="C120" s="42"/>
      <c r="H120" s="26"/>
      <c r="I120" s="1"/>
    </row>
    <row r="121" spans="1:17" x14ac:dyDescent="0.3">
      <c r="A121" s="42"/>
      <c r="C121" s="42"/>
      <c r="H121" s="26"/>
      <c r="I121" s="1"/>
    </row>
    <row r="122" spans="1:17" x14ac:dyDescent="0.3">
      <c r="A122" s="42"/>
      <c r="C122" s="42"/>
      <c r="H122" s="26"/>
      <c r="I122" s="1"/>
    </row>
    <row r="123" spans="1:17" x14ac:dyDescent="0.3">
      <c r="A123" s="42"/>
      <c r="C123" s="42"/>
      <c r="H123" s="26"/>
      <c r="I123" s="1"/>
    </row>
    <row r="124" spans="1:17" ht="15" customHeight="1" x14ac:dyDescent="0.3">
      <c r="I124" s="1"/>
    </row>
    <row r="125" spans="1:17" x14ac:dyDescent="0.3">
      <c r="I125" s="1"/>
    </row>
    <row r="126" spans="1:17" x14ac:dyDescent="0.3">
      <c r="I126" s="1"/>
    </row>
    <row r="127" spans="1:17" x14ac:dyDescent="0.3">
      <c r="I127" s="1"/>
      <c r="Q127" s="10" t="s">
        <v>42</v>
      </c>
    </row>
    <row r="128" spans="1:17" x14ac:dyDescent="0.3">
      <c r="I128" s="1"/>
    </row>
    <row r="129" spans="9:9" x14ac:dyDescent="0.3">
      <c r="I129" s="1"/>
    </row>
    <row r="130" spans="9:9" x14ac:dyDescent="0.3">
      <c r="I130" s="1"/>
    </row>
    <row r="131" spans="9:9" x14ac:dyDescent="0.3">
      <c r="I131" s="1"/>
    </row>
    <row r="132" spans="9:9" x14ac:dyDescent="0.3">
      <c r="I132" s="1"/>
    </row>
    <row r="133" spans="9:9" x14ac:dyDescent="0.3">
      <c r="I133" s="1"/>
    </row>
    <row r="134" spans="9:9" x14ac:dyDescent="0.3">
      <c r="I134" s="1"/>
    </row>
    <row r="135" spans="9:9" x14ac:dyDescent="0.3">
      <c r="I135" s="1"/>
    </row>
    <row r="136" spans="9:9" x14ac:dyDescent="0.3">
      <c r="I136" s="1"/>
    </row>
    <row r="137" spans="9:9" x14ac:dyDescent="0.3">
      <c r="I137" s="1"/>
    </row>
    <row r="138" spans="9:9" x14ac:dyDescent="0.3">
      <c r="I138" s="1"/>
    </row>
    <row r="139" spans="9:9" x14ac:dyDescent="0.3">
      <c r="I139" s="1"/>
    </row>
    <row r="140" spans="9:9" x14ac:dyDescent="0.3">
      <c r="I140" s="1"/>
    </row>
    <row r="141" spans="9:9" x14ac:dyDescent="0.3">
      <c r="I141" s="1"/>
    </row>
    <row r="142" spans="9:9" x14ac:dyDescent="0.3">
      <c r="I142" s="1"/>
    </row>
    <row r="143" spans="9:9" x14ac:dyDescent="0.3">
      <c r="I143" s="1"/>
    </row>
    <row r="144" spans="9:9" x14ac:dyDescent="0.3">
      <c r="I144" s="1"/>
    </row>
    <row r="145" spans="9:9" x14ac:dyDescent="0.3">
      <c r="I145" s="1"/>
    </row>
    <row r="146" spans="9:9" x14ac:dyDescent="0.3">
      <c r="I146" s="1"/>
    </row>
    <row r="147" spans="9:9" x14ac:dyDescent="0.3">
      <c r="I147" s="1"/>
    </row>
    <row r="148" spans="9:9" x14ac:dyDescent="0.3">
      <c r="I148" s="1"/>
    </row>
    <row r="149" spans="9:9" x14ac:dyDescent="0.3">
      <c r="I149" s="1"/>
    </row>
    <row r="150" spans="9:9" x14ac:dyDescent="0.3">
      <c r="I150" s="1"/>
    </row>
    <row r="151" spans="9:9" x14ac:dyDescent="0.3">
      <c r="I151" s="1"/>
    </row>
    <row r="152" spans="9:9" x14ac:dyDescent="0.3">
      <c r="I152" s="1"/>
    </row>
    <row r="153" spans="9:9" x14ac:dyDescent="0.3">
      <c r="I153" s="1"/>
    </row>
    <row r="154" spans="9:9" x14ac:dyDescent="0.3">
      <c r="I154" s="1"/>
    </row>
    <row r="155" spans="9:9" x14ac:dyDescent="0.3">
      <c r="I155" s="1"/>
    </row>
    <row r="156" spans="9:9" x14ac:dyDescent="0.3">
      <c r="I156" s="1"/>
    </row>
    <row r="157" spans="9:9" x14ac:dyDescent="0.3">
      <c r="I157" s="1"/>
    </row>
    <row r="158" spans="9:9" x14ac:dyDescent="0.3">
      <c r="I158" s="1"/>
    </row>
    <row r="159" spans="9:9" x14ac:dyDescent="0.3">
      <c r="I159" s="1"/>
    </row>
    <row r="160" spans="9:9" x14ac:dyDescent="0.3">
      <c r="I160" s="1"/>
    </row>
    <row r="161" spans="9:9" x14ac:dyDescent="0.3">
      <c r="I161" s="1"/>
    </row>
    <row r="162" spans="9:9" x14ac:dyDescent="0.3">
      <c r="I162" s="1"/>
    </row>
    <row r="163" spans="9:9" x14ac:dyDescent="0.3">
      <c r="I163" s="1"/>
    </row>
    <row r="164" spans="9:9" x14ac:dyDescent="0.3">
      <c r="I164" s="1"/>
    </row>
    <row r="165" spans="9:9" x14ac:dyDescent="0.3">
      <c r="I165" s="1"/>
    </row>
    <row r="166" spans="9:9" x14ac:dyDescent="0.3">
      <c r="I166" s="1"/>
    </row>
    <row r="167" spans="9:9" x14ac:dyDescent="0.3">
      <c r="I167" s="1"/>
    </row>
    <row r="168" spans="9:9" x14ac:dyDescent="0.3">
      <c r="I168" s="1"/>
    </row>
    <row r="169" spans="9:9" x14ac:dyDescent="0.3">
      <c r="I169" s="1"/>
    </row>
    <row r="170" spans="9:9" x14ac:dyDescent="0.3">
      <c r="I170" s="1"/>
    </row>
    <row r="171" spans="9:9" x14ac:dyDescent="0.3">
      <c r="I171" s="1"/>
    </row>
    <row r="172" spans="9:9" x14ac:dyDescent="0.3">
      <c r="I172" s="1"/>
    </row>
    <row r="173" spans="9:9" x14ac:dyDescent="0.3">
      <c r="I173" s="1"/>
    </row>
    <row r="174" spans="9:9" x14ac:dyDescent="0.3">
      <c r="I174" s="1"/>
    </row>
    <row r="175" spans="9:9" x14ac:dyDescent="0.3">
      <c r="I175" s="1"/>
    </row>
    <row r="176" spans="9:9" x14ac:dyDescent="0.3">
      <c r="I176" s="1"/>
    </row>
    <row r="177" spans="9:9" x14ac:dyDescent="0.3">
      <c r="I177" s="1"/>
    </row>
    <row r="178" spans="9:9" x14ac:dyDescent="0.3">
      <c r="I178" s="1"/>
    </row>
    <row r="179" spans="9:9" x14ac:dyDescent="0.3">
      <c r="I179" s="1"/>
    </row>
    <row r="180" spans="9:9" x14ac:dyDescent="0.3">
      <c r="I180" s="1"/>
    </row>
    <row r="181" spans="9:9" x14ac:dyDescent="0.3">
      <c r="I181" s="1"/>
    </row>
    <row r="182" spans="9:9" x14ac:dyDescent="0.3">
      <c r="I182" s="1"/>
    </row>
    <row r="183" spans="9:9" x14ac:dyDescent="0.3">
      <c r="I183" s="1"/>
    </row>
    <row r="184" spans="9:9" x14ac:dyDescent="0.3">
      <c r="I184" s="1"/>
    </row>
    <row r="185" spans="9:9" x14ac:dyDescent="0.3">
      <c r="I185" s="1"/>
    </row>
    <row r="186" spans="9:9" x14ac:dyDescent="0.3">
      <c r="I186" s="1"/>
    </row>
    <row r="187" spans="9:9" x14ac:dyDescent="0.3">
      <c r="I187" s="1"/>
    </row>
    <row r="188" spans="9:9" x14ac:dyDescent="0.3">
      <c r="I188" s="1"/>
    </row>
    <row r="189" spans="9:9" x14ac:dyDescent="0.3">
      <c r="I189" s="1"/>
    </row>
    <row r="190" spans="9:9" x14ac:dyDescent="0.3">
      <c r="I190" s="1"/>
    </row>
    <row r="191" spans="9:9" x14ac:dyDescent="0.3">
      <c r="I191" s="1"/>
    </row>
    <row r="192" spans="9:9" x14ac:dyDescent="0.3">
      <c r="I192" s="1"/>
    </row>
    <row r="193" spans="9:9" x14ac:dyDescent="0.3">
      <c r="I193" s="1"/>
    </row>
    <row r="194" spans="9:9" x14ac:dyDescent="0.3">
      <c r="I194" s="1"/>
    </row>
    <row r="195" spans="9:9" x14ac:dyDescent="0.3">
      <c r="I195" s="1"/>
    </row>
    <row r="196" spans="9:9" x14ac:dyDescent="0.3">
      <c r="I196" s="1"/>
    </row>
    <row r="197" spans="9:9" x14ac:dyDescent="0.3">
      <c r="I197" s="1"/>
    </row>
    <row r="198" spans="9:9" x14ac:dyDescent="0.3">
      <c r="I198" s="1"/>
    </row>
    <row r="199" spans="9:9" x14ac:dyDescent="0.3">
      <c r="I199" s="1"/>
    </row>
    <row r="200" spans="9:9" x14ac:dyDescent="0.3">
      <c r="I200" s="1"/>
    </row>
    <row r="201" spans="9:9" x14ac:dyDescent="0.3">
      <c r="I201" s="1"/>
    </row>
    <row r="202" spans="9:9" x14ac:dyDescent="0.3">
      <c r="I202" s="1"/>
    </row>
    <row r="203" spans="9:9" x14ac:dyDescent="0.3">
      <c r="I203" s="1"/>
    </row>
    <row r="204" spans="9:9" x14ac:dyDescent="0.3">
      <c r="I204" s="1"/>
    </row>
    <row r="205" spans="9:9" x14ac:dyDescent="0.3">
      <c r="I205" s="1"/>
    </row>
    <row r="206" spans="9:9" x14ac:dyDescent="0.3">
      <c r="I206" s="1"/>
    </row>
    <row r="207" spans="9:9" x14ac:dyDescent="0.3">
      <c r="I207" s="1"/>
    </row>
    <row r="208" spans="9:9" x14ac:dyDescent="0.3">
      <c r="I208" s="1"/>
    </row>
    <row r="209" spans="9:9" x14ac:dyDescent="0.3">
      <c r="I209" s="1"/>
    </row>
    <row r="210" spans="9:9" x14ac:dyDescent="0.3">
      <c r="I210" s="1"/>
    </row>
    <row r="211" spans="9:9" x14ac:dyDescent="0.3">
      <c r="I211" s="1"/>
    </row>
    <row r="212" spans="9:9" x14ac:dyDescent="0.3">
      <c r="I212" s="1"/>
    </row>
    <row r="213" spans="9:9" x14ac:dyDescent="0.3">
      <c r="I213" s="1"/>
    </row>
    <row r="214" spans="9:9" x14ac:dyDescent="0.3">
      <c r="I214" s="1"/>
    </row>
    <row r="215" spans="9:9" x14ac:dyDescent="0.3">
      <c r="I215" s="1"/>
    </row>
    <row r="216" spans="9:9" x14ac:dyDescent="0.3">
      <c r="I216" s="1"/>
    </row>
    <row r="217" spans="9:9" x14ac:dyDescent="0.3">
      <c r="I217" s="1"/>
    </row>
    <row r="218" spans="9:9" x14ac:dyDescent="0.3">
      <c r="I218" s="1"/>
    </row>
    <row r="219" spans="9:9" x14ac:dyDescent="0.3">
      <c r="I219" s="1"/>
    </row>
    <row r="220" spans="9:9" x14ac:dyDescent="0.3">
      <c r="I220" s="1"/>
    </row>
    <row r="221" spans="9:9" x14ac:dyDescent="0.3">
      <c r="I221" s="1"/>
    </row>
    <row r="222" spans="9:9" x14ac:dyDescent="0.3">
      <c r="I222" s="1"/>
    </row>
    <row r="223" spans="9:9" x14ac:dyDescent="0.3">
      <c r="I223" s="1"/>
    </row>
    <row r="224" spans="9:9" x14ac:dyDescent="0.3">
      <c r="I224" s="1"/>
    </row>
    <row r="225" spans="9:9" x14ac:dyDescent="0.3">
      <c r="I225" s="1"/>
    </row>
    <row r="226" spans="9:9" x14ac:dyDescent="0.3">
      <c r="I226" s="1"/>
    </row>
    <row r="227" spans="9:9" x14ac:dyDescent="0.3">
      <c r="I227" s="1"/>
    </row>
    <row r="228" spans="9:9" x14ac:dyDescent="0.3">
      <c r="I228" s="1"/>
    </row>
    <row r="229" spans="9:9" x14ac:dyDescent="0.3">
      <c r="I229" s="1"/>
    </row>
    <row r="230" spans="9:9" x14ac:dyDescent="0.3">
      <c r="I230" s="1"/>
    </row>
    <row r="231" spans="9:9" x14ac:dyDescent="0.3">
      <c r="I231" s="1"/>
    </row>
    <row r="232" spans="9:9" x14ac:dyDescent="0.3">
      <c r="I232" s="1"/>
    </row>
    <row r="233" spans="9:9" x14ac:dyDescent="0.3">
      <c r="I233" s="1"/>
    </row>
    <row r="234" spans="9:9" x14ac:dyDescent="0.3">
      <c r="I234" s="1"/>
    </row>
    <row r="235" spans="9:9" x14ac:dyDescent="0.3">
      <c r="I235" s="1"/>
    </row>
    <row r="236" spans="9:9" x14ac:dyDescent="0.3">
      <c r="I236" s="1"/>
    </row>
    <row r="237" spans="9:9" x14ac:dyDescent="0.3">
      <c r="I237" s="1"/>
    </row>
    <row r="238" spans="9:9" x14ac:dyDescent="0.3">
      <c r="I238" s="1"/>
    </row>
    <row r="239" spans="9:9" x14ac:dyDescent="0.3">
      <c r="I239" s="1"/>
    </row>
    <row r="240" spans="9:9" x14ac:dyDescent="0.3">
      <c r="I240" s="1"/>
    </row>
    <row r="241" spans="9:9" x14ac:dyDescent="0.3">
      <c r="I241" s="1"/>
    </row>
    <row r="242" spans="9:9" x14ac:dyDescent="0.3">
      <c r="I242" s="1"/>
    </row>
    <row r="243" spans="9:9" x14ac:dyDescent="0.3">
      <c r="I243" s="1"/>
    </row>
    <row r="244" spans="9:9" x14ac:dyDescent="0.3">
      <c r="I244" s="1"/>
    </row>
    <row r="245" spans="9:9" x14ac:dyDescent="0.3">
      <c r="I245" s="1"/>
    </row>
    <row r="246" spans="9:9" x14ac:dyDescent="0.3">
      <c r="I246" s="1"/>
    </row>
    <row r="247" spans="9:9" x14ac:dyDescent="0.3">
      <c r="I247" s="1"/>
    </row>
    <row r="248" spans="9:9" x14ac:dyDescent="0.3">
      <c r="I248" s="1"/>
    </row>
    <row r="249" spans="9:9" x14ac:dyDescent="0.3">
      <c r="I249" s="1"/>
    </row>
    <row r="250" spans="9:9" x14ac:dyDescent="0.3">
      <c r="I250" s="1"/>
    </row>
    <row r="251" spans="9:9" x14ac:dyDescent="0.3">
      <c r="I251" s="1"/>
    </row>
    <row r="252" spans="9:9" x14ac:dyDescent="0.3">
      <c r="I252" s="1"/>
    </row>
    <row r="253" spans="9:9" x14ac:dyDescent="0.3">
      <c r="I253" s="1"/>
    </row>
    <row r="254" spans="9:9" x14ac:dyDescent="0.3">
      <c r="I254" s="1"/>
    </row>
    <row r="255" spans="9:9" x14ac:dyDescent="0.3">
      <c r="I255" s="1"/>
    </row>
    <row r="256" spans="9:9" x14ac:dyDescent="0.3">
      <c r="I256" s="1"/>
    </row>
    <row r="257" spans="9:9" x14ac:dyDescent="0.3">
      <c r="I257" s="1"/>
    </row>
    <row r="258" spans="9:9" x14ac:dyDescent="0.3">
      <c r="I258" s="1"/>
    </row>
    <row r="259" spans="9:9" x14ac:dyDescent="0.3">
      <c r="I259" s="1"/>
    </row>
    <row r="260" spans="9:9" x14ac:dyDescent="0.3">
      <c r="I260" s="1"/>
    </row>
    <row r="261" spans="9:9" x14ac:dyDescent="0.3">
      <c r="I261" s="1"/>
    </row>
    <row r="262" spans="9:9" x14ac:dyDescent="0.3">
      <c r="I262" s="1"/>
    </row>
    <row r="263" spans="9:9" x14ac:dyDescent="0.3">
      <c r="I263" s="1"/>
    </row>
    <row r="264" spans="9:9" x14ac:dyDescent="0.3">
      <c r="I264" s="1"/>
    </row>
    <row r="265" spans="9:9" x14ac:dyDescent="0.3">
      <c r="I265" s="1"/>
    </row>
    <row r="266" spans="9:9" x14ac:dyDescent="0.3">
      <c r="I266" s="1"/>
    </row>
    <row r="267" spans="9:9" x14ac:dyDescent="0.3">
      <c r="I267" s="1"/>
    </row>
    <row r="268" spans="9:9" x14ac:dyDescent="0.3">
      <c r="I268" s="1"/>
    </row>
    <row r="269" spans="9:9" x14ac:dyDescent="0.3">
      <c r="I269" s="1"/>
    </row>
    <row r="270" spans="9:9" x14ac:dyDescent="0.3">
      <c r="I270" s="1"/>
    </row>
    <row r="271" spans="9:9" x14ac:dyDescent="0.3">
      <c r="I271" s="1"/>
    </row>
    <row r="272" spans="9:9" x14ac:dyDescent="0.3">
      <c r="I272" s="1"/>
    </row>
    <row r="273" spans="9:9" x14ac:dyDescent="0.3">
      <c r="I273" s="1"/>
    </row>
    <row r="274" spans="9:9" x14ac:dyDescent="0.3">
      <c r="I274" s="1"/>
    </row>
    <row r="275" spans="9:9" x14ac:dyDescent="0.3">
      <c r="I275" s="1"/>
    </row>
    <row r="276" spans="9:9" x14ac:dyDescent="0.3">
      <c r="I276" s="1"/>
    </row>
    <row r="277" spans="9:9" x14ac:dyDescent="0.3">
      <c r="I277" s="1"/>
    </row>
    <row r="278" spans="9:9" x14ac:dyDescent="0.3">
      <c r="I278" s="1"/>
    </row>
    <row r="279" spans="9:9" x14ac:dyDescent="0.3">
      <c r="I279" s="1"/>
    </row>
    <row r="280" spans="9:9" x14ac:dyDescent="0.3">
      <c r="I280" s="1"/>
    </row>
    <row r="281" spans="9:9" x14ac:dyDescent="0.3">
      <c r="I281" s="1"/>
    </row>
    <row r="282" spans="9:9" x14ac:dyDescent="0.3">
      <c r="I282" s="1"/>
    </row>
    <row r="283" spans="9:9" x14ac:dyDescent="0.3">
      <c r="I283" s="1"/>
    </row>
    <row r="284" spans="9:9" x14ac:dyDescent="0.3">
      <c r="I284" s="1"/>
    </row>
    <row r="285" spans="9:9" x14ac:dyDescent="0.3">
      <c r="I285" s="1"/>
    </row>
    <row r="286" spans="9:9" x14ac:dyDescent="0.3">
      <c r="I286" s="1"/>
    </row>
    <row r="287" spans="9:9" x14ac:dyDescent="0.3">
      <c r="I287" s="1"/>
    </row>
    <row r="288" spans="9:9" x14ac:dyDescent="0.3">
      <c r="I288" s="1"/>
    </row>
    <row r="289" spans="9:9" x14ac:dyDescent="0.3">
      <c r="I289" s="1"/>
    </row>
    <row r="290" spans="9:9" x14ac:dyDescent="0.3">
      <c r="I290" s="1"/>
    </row>
    <row r="291" spans="9:9" x14ac:dyDescent="0.3">
      <c r="I291" s="1"/>
    </row>
    <row r="292" spans="9:9" x14ac:dyDescent="0.3">
      <c r="I292" s="1"/>
    </row>
    <row r="293" spans="9:9" x14ac:dyDescent="0.3">
      <c r="I293" s="1"/>
    </row>
    <row r="294" spans="9:9" x14ac:dyDescent="0.3">
      <c r="I294" s="1"/>
    </row>
    <row r="295" spans="9:9" x14ac:dyDescent="0.3">
      <c r="I295" s="1"/>
    </row>
    <row r="296" spans="9:9" x14ac:dyDescent="0.3">
      <c r="I296" s="1"/>
    </row>
    <row r="297" spans="9:9" x14ac:dyDescent="0.3">
      <c r="I297" s="1"/>
    </row>
    <row r="298" spans="9:9" x14ac:dyDescent="0.3">
      <c r="I298" s="1"/>
    </row>
    <row r="299" spans="9:9" x14ac:dyDescent="0.3">
      <c r="I299" s="1"/>
    </row>
    <row r="300" spans="9:9" x14ac:dyDescent="0.3">
      <c r="I300" s="1"/>
    </row>
    <row r="301" spans="9:9" x14ac:dyDescent="0.3">
      <c r="I301" s="1"/>
    </row>
    <row r="302" spans="9:9" x14ac:dyDescent="0.3">
      <c r="I302" s="5"/>
    </row>
  </sheetData>
  <autoFilter ref="A9:BA73" xr:uid="{00000000-0009-0000-0000-000001000000}"/>
  <mergeCells count="171">
    <mergeCell ref="P29:Q29"/>
    <mergeCell ref="P41:Q41"/>
    <mergeCell ref="P42:Q42"/>
    <mergeCell ref="P43:Q43"/>
    <mergeCell ref="K40:K41"/>
    <mergeCell ref="J42:J44"/>
    <mergeCell ref="J45:J46"/>
    <mergeCell ref="K45:K46"/>
    <mergeCell ref="P35:Q35"/>
    <mergeCell ref="P36:Q36"/>
    <mergeCell ref="P37:Q37"/>
    <mergeCell ref="P38:Q38"/>
    <mergeCell ref="P39:Q39"/>
    <mergeCell ref="P30:Q30"/>
    <mergeCell ref="P31:Q31"/>
    <mergeCell ref="P32:Q32"/>
    <mergeCell ref="P33:Q33"/>
    <mergeCell ref="P34:Q34"/>
    <mergeCell ref="J53:J57"/>
    <mergeCell ref="K53:K57"/>
    <mergeCell ref="K60:K61"/>
    <mergeCell ref="J66:J69"/>
    <mergeCell ref="K66:K69"/>
    <mergeCell ref="I33:I38"/>
    <mergeCell ref="I40:I41"/>
    <mergeCell ref="I42:I44"/>
    <mergeCell ref="I45:I46"/>
    <mergeCell ref="I53:I57"/>
    <mergeCell ref="I60:I61"/>
    <mergeCell ref="I66:I69"/>
    <mergeCell ref="I71:I73"/>
    <mergeCell ref="J40:J41"/>
    <mergeCell ref="A75:C75"/>
    <mergeCell ref="F75:G75"/>
    <mergeCell ref="F70:G70"/>
    <mergeCell ref="F71:G71"/>
    <mergeCell ref="F72:G72"/>
    <mergeCell ref="F73:G73"/>
    <mergeCell ref="F65:G65"/>
    <mergeCell ref="F66:G66"/>
    <mergeCell ref="F67:G67"/>
    <mergeCell ref="F68:G68"/>
    <mergeCell ref="F69:G69"/>
    <mergeCell ref="F60:G60"/>
    <mergeCell ref="F61:G61"/>
    <mergeCell ref="F62:G62"/>
    <mergeCell ref="F63:G63"/>
    <mergeCell ref="F64:G64"/>
    <mergeCell ref="F55:G55"/>
    <mergeCell ref="F56:G56"/>
    <mergeCell ref="F57:G57"/>
    <mergeCell ref="F58:G58"/>
    <mergeCell ref="F59:G59"/>
    <mergeCell ref="F50:G50"/>
    <mergeCell ref="F51:G51"/>
    <mergeCell ref="F52:G52"/>
    <mergeCell ref="F53:G53"/>
    <mergeCell ref="F54:G54"/>
    <mergeCell ref="F46:G46"/>
    <mergeCell ref="F47:G47"/>
    <mergeCell ref="F48:G48"/>
    <mergeCell ref="F49:G49"/>
    <mergeCell ref="F40:G40"/>
    <mergeCell ref="F41:G41"/>
    <mergeCell ref="F42:G42"/>
    <mergeCell ref="F43:G43"/>
    <mergeCell ref="F44:G44"/>
    <mergeCell ref="F45:G45"/>
    <mergeCell ref="F35:G35"/>
    <mergeCell ref="F36:G36"/>
    <mergeCell ref="F37:G37"/>
    <mergeCell ref="F38:G38"/>
    <mergeCell ref="F39:G39"/>
    <mergeCell ref="F11:G11"/>
    <mergeCell ref="F12:G12"/>
    <mergeCell ref="F13:G1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P72:Q72"/>
    <mergeCell ref="P73:Q73"/>
    <mergeCell ref="P65:Q65"/>
    <mergeCell ref="P66:Q66"/>
    <mergeCell ref="P67:Q67"/>
    <mergeCell ref="P68:Q68"/>
    <mergeCell ref="P69:Q69"/>
    <mergeCell ref="P63:Q63"/>
    <mergeCell ref="P64:Q64"/>
    <mergeCell ref="P57:Q57"/>
    <mergeCell ref="P58:Q58"/>
    <mergeCell ref="P59:Q59"/>
    <mergeCell ref="P70:Q70"/>
    <mergeCell ref="P71:Q71"/>
    <mergeCell ref="P62:Q62"/>
    <mergeCell ref="P40:Q40"/>
    <mergeCell ref="P44:Q44"/>
    <mergeCell ref="P46:Q46"/>
    <mergeCell ref="P47:Q47"/>
    <mergeCell ref="P48:Q48"/>
    <mergeCell ref="P49:Q49"/>
    <mergeCell ref="P60:Q60"/>
    <mergeCell ref="P61:Q61"/>
    <mergeCell ref="P50:Q50"/>
    <mergeCell ref="P51:Q51"/>
    <mergeCell ref="P52:Q52"/>
    <mergeCell ref="R6:R8"/>
    <mergeCell ref="P6:Q8"/>
    <mergeCell ref="P10:Q10"/>
    <mergeCell ref="P11:Q11"/>
    <mergeCell ref="P12:Q12"/>
    <mergeCell ref="P13:Q13"/>
    <mergeCell ref="P14:Q14"/>
    <mergeCell ref="F22:G22"/>
    <mergeCell ref="F10:G10"/>
    <mergeCell ref="F14:G14"/>
    <mergeCell ref="F15:G15"/>
    <mergeCell ref="F20:G20"/>
    <mergeCell ref="F21:G21"/>
    <mergeCell ref="F16:G16"/>
    <mergeCell ref="F17:G17"/>
    <mergeCell ref="F18:G18"/>
    <mergeCell ref="F19:G19"/>
    <mergeCell ref="I10:I31"/>
    <mergeCell ref="F23:G23"/>
    <mergeCell ref="P15:Q15"/>
    <mergeCell ref="P16:Q16"/>
    <mergeCell ref="P17:Q17"/>
    <mergeCell ref="P18:Q18"/>
    <mergeCell ref="P19:Q19"/>
    <mergeCell ref="A5:K5"/>
    <mergeCell ref="A1:K1"/>
    <mergeCell ref="A3:G3"/>
    <mergeCell ref="H3:K3"/>
    <mergeCell ref="A4:G4"/>
    <mergeCell ref="H4:K4"/>
    <mergeCell ref="F6:G8"/>
    <mergeCell ref="L6:O6"/>
    <mergeCell ref="A6:A8"/>
    <mergeCell ref="A2:G2"/>
    <mergeCell ref="P75:Q75"/>
    <mergeCell ref="K6:K8"/>
    <mergeCell ref="B6:B8"/>
    <mergeCell ref="C6:C8"/>
    <mergeCell ref="E6:E8"/>
    <mergeCell ref="I6:I8"/>
    <mergeCell ref="J6:J8"/>
    <mergeCell ref="D6:D8"/>
    <mergeCell ref="L7:N7"/>
    <mergeCell ref="H6:H8"/>
    <mergeCell ref="P22:Q22"/>
    <mergeCell ref="P23:Q23"/>
    <mergeCell ref="P24:Q24"/>
    <mergeCell ref="P26:Q26"/>
    <mergeCell ref="P27:Q27"/>
    <mergeCell ref="P28:Q28"/>
    <mergeCell ref="P25:Q25"/>
    <mergeCell ref="P20:Q20"/>
    <mergeCell ref="P21:Q21"/>
    <mergeCell ref="P53:Q53"/>
    <mergeCell ref="P54:Q54"/>
    <mergeCell ref="P45:Q45"/>
    <mergeCell ref="P55:Q55"/>
    <mergeCell ref="P56:Q56"/>
  </mergeCells>
  <phoneticPr fontId="34" type="noConversion"/>
  <hyperlinks>
    <hyperlink ref="H4" r:id="rId1" xr:uid="{00000000-0004-0000-0100-000000000000}"/>
  </hyperlinks>
  <printOptions horizontalCentered="1"/>
  <pageMargins left="0.39370078740157483" right="0.39370078740157483" top="0.98425196850393704" bottom="0.39370078740157483" header="0" footer="0"/>
  <pageSetup paperSize="9" scale="38" fitToHeight="6" orientation="landscape" r:id="rId2"/>
  <rowBreaks count="1" manualBreakCount="1">
    <brk id="38" max="18" man="1"/>
  </rowBreaks>
  <ignoredErrors>
    <ignoredError sqref="I75 M75" formulaRange="1"/>
    <ignoredError sqref="E52" formula="1"/>
  </ignoredError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91"/>
  <sheetViews>
    <sheetView view="pageBreakPreview" topLeftCell="A10" zoomScaleNormal="100" zoomScaleSheetLayoutView="100" workbookViewId="0">
      <pane xSplit="17" ySplit="3" topLeftCell="R45" activePane="bottomRight" state="frozen"/>
      <selection activeCell="A10" sqref="A10"/>
      <selection pane="topRight" activeCell="R10" sqref="R10"/>
      <selection pane="bottomLeft" activeCell="A13" sqref="A13"/>
      <selection pane="bottomRight" activeCell="Z51" sqref="Z51"/>
    </sheetView>
  </sheetViews>
  <sheetFormatPr defaultColWidth="9.109375" defaultRowHeight="13.2" x14ac:dyDescent="0.25"/>
  <cols>
    <col min="1" max="1" width="13.88671875" style="67" customWidth="1"/>
    <col min="2" max="2" width="9.109375" style="67" customWidth="1"/>
    <col min="3" max="3" width="7.44140625" style="67" customWidth="1"/>
    <col min="4" max="4" width="16.5546875" style="67" customWidth="1"/>
    <col min="5" max="16" width="4.6640625" style="67" hidden="1" customWidth="1"/>
    <col min="17" max="17" width="10.33203125" style="67" hidden="1" customWidth="1"/>
    <col min="18" max="18" width="12.88671875" style="67" customWidth="1"/>
    <col min="19" max="20" width="8.44140625" style="67" customWidth="1"/>
    <col min="21" max="21" width="11.5546875" style="67" customWidth="1"/>
    <col min="22" max="23" width="8.109375" style="67" customWidth="1"/>
    <col min="24" max="24" width="13.44140625" style="67" customWidth="1"/>
    <col min="25" max="25" width="11.109375" style="67" customWidth="1"/>
    <col min="26" max="26" width="10" style="67" customWidth="1"/>
    <col min="27" max="27" width="21.88671875" style="176" customWidth="1"/>
    <col min="28" max="29" width="9.5546875" style="67" customWidth="1"/>
    <col min="30" max="30" width="15" style="175" customWidth="1"/>
    <col min="31" max="31" width="20" style="67" customWidth="1"/>
    <col min="32" max="32" width="32.33203125" style="67" customWidth="1"/>
    <col min="33" max="33" width="32.5546875" style="210" customWidth="1"/>
    <col min="34" max="34" width="32.109375" style="176" customWidth="1"/>
    <col min="35" max="35" width="22.6640625" style="67" customWidth="1"/>
    <col min="36" max="38" width="9.109375" style="67"/>
    <col min="39" max="40" width="9.109375" style="221"/>
    <col min="41" max="41" width="9.109375" style="67"/>
    <col min="42" max="42" width="32.33203125" style="67" customWidth="1"/>
    <col min="43" max="16384" width="9.109375" style="67"/>
  </cols>
  <sheetData>
    <row r="1" spans="1:45" ht="12.75" customHeight="1" x14ac:dyDescent="0.25">
      <c r="A1" s="803" t="s">
        <v>48</v>
      </c>
      <c r="B1" s="803"/>
      <c r="C1" s="803"/>
      <c r="D1" s="803"/>
      <c r="E1" s="803"/>
      <c r="F1" s="803"/>
      <c r="G1" s="803"/>
      <c r="H1" s="803"/>
      <c r="I1" s="803"/>
      <c r="J1" s="803"/>
      <c r="K1" s="803"/>
      <c r="L1" s="803"/>
      <c r="M1" s="805"/>
      <c r="N1" s="805"/>
      <c r="O1" s="805"/>
      <c r="P1" s="805"/>
      <c r="Q1" s="805"/>
      <c r="R1" s="805"/>
      <c r="S1" s="805"/>
      <c r="T1" s="805"/>
      <c r="U1" s="805"/>
      <c r="V1" s="805"/>
      <c r="W1" s="805"/>
      <c r="X1" s="805"/>
      <c r="Y1" s="805"/>
      <c r="Z1" s="805"/>
      <c r="AA1" s="62"/>
      <c r="AB1" s="162"/>
      <c r="AC1" s="163"/>
      <c r="AD1" s="32"/>
      <c r="AE1" s="32"/>
      <c r="AF1" s="164" t="s">
        <v>13</v>
      </c>
      <c r="AP1" s="164"/>
    </row>
    <row r="2" spans="1:45" ht="12.75" customHeight="1" x14ac:dyDescent="0.25">
      <c r="A2" s="803" t="s">
        <v>51</v>
      </c>
      <c r="B2" s="803"/>
      <c r="C2" s="803"/>
      <c r="D2" s="803"/>
      <c r="E2" s="803"/>
      <c r="F2" s="803"/>
      <c r="G2" s="803"/>
      <c r="H2" s="803"/>
      <c r="I2" s="747" t="s">
        <v>52</v>
      </c>
      <c r="J2" s="747"/>
      <c r="K2" s="747"/>
      <c r="L2" s="747"/>
      <c r="M2" s="805"/>
      <c r="N2" s="805"/>
      <c r="O2" s="805"/>
      <c r="P2" s="805"/>
      <c r="Q2" s="805"/>
      <c r="R2" s="805"/>
      <c r="S2" s="805"/>
      <c r="T2" s="805"/>
      <c r="U2" s="62"/>
      <c r="V2" s="62"/>
      <c r="W2" s="62"/>
      <c r="X2" s="62"/>
      <c r="Y2" s="62"/>
      <c r="Z2" s="62"/>
      <c r="AA2" s="62"/>
      <c r="AB2" s="162"/>
      <c r="AC2" s="163"/>
      <c r="AD2" s="32"/>
      <c r="AE2" s="32"/>
      <c r="AF2" s="32"/>
      <c r="AP2" s="32"/>
    </row>
    <row r="3" spans="1:45" ht="12.75" customHeight="1" x14ac:dyDescent="0.25">
      <c r="A3" s="803" t="s">
        <v>3</v>
      </c>
      <c r="B3" s="803"/>
      <c r="C3" s="803"/>
      <c r="D3" s="803"/>
      <c r="E3" s="803"/>
      <c r="F3" s="803"/>
      <c r="G3" s="803"/>
      <c r="H3" s="803"/>
      <c r="I3" s="803" t="s">
        <v>50</v>
      </c>
      <c r="J3" s="803"/>
      <c r="K3" s="803"/>
      <c r="L3" s="803"/>
      <c r="M3" s="805"/>
      <c r="N3" s="805"/>
      <c r="O3" s="805"/>
      <c r="P3" s="805"/>
      <c r="Q3" s="805"/>
      <c r="R3" s="805"/>
      <c r="S3" s="805"/>
      <c r="T3" s="805"/>
      <c r="U3" s="805"/>
      <c r="V3" s="805"/>
      <c r="W3" s="805"/>
      <c r="X3" s="805"/>
      <c r="Y3" s="805"/>
      <c r="Z3" s="805"/>
      <c r="AA3" s="62"/>
      <c r="AB3" s="162"/>
      <c r="AC3" s="163"/>
      <c r="AD3" s="32"/>
      <c r="AE3" s="32"/>
      <c r="AF3" s="32"/>
      <c r="AP3" s="32"/>
    </row>
    <row r="4" spans="1:45" ht="12.75" customHeight="1" x14ac:dyDescent="0.25">
      <c r="A4" s="803" t="s">
        <v>4</v>
      </c>
      <c r="B4" s="803"/>
      <c r="C4" s="803"/>
      <c r="D4" s="803"/>
      <c r="E4" s="803"/>
      <c r="F4" s="803"/>
      <c r="G4" s="803"/>
      <c r="H4" s="803"/>
      <c r="I4" s="804" t="s">
        <v>49</v>
      </c>
      <c r="J4" s="803"/>
      <c r="K4" s="803"/>
      <c r="L4" s="803"/>
      <c r="M4" s="805"/>
      <c r="N4" s="805"/>
      <c r="O4" s="805"/>
      <c r="P4" s="805"/>
      <c r="Q4" s="805"/>
      <c r="R4" s="805"/>
      <c r="S4" s="805"/>
      <c r="T4" s="805"/>
      <c r="U4" s="165"/>
      <c r="V4" s="62"/>
      <c r="W4" s="798"/>
      <c r="X4" s="798"/>
      <c r="Y4" s="798"/>
      <c r="Z4" s="798"/>
      <c r="AA4" s="62"/>
      <c r="AB4" s="162"/>
      <c r="AC4" s="163"/>
      <c r="AD4" s="32"/>
      <c r="AE4" s="32"/>
      <c r="AF4" s="32"/>
      <c r="AP4" s="32"/>
    </row>
    <row r="5" spans="1:45" ht="12.75" customHeight="1" x14ac:dyDescent="0.25">
      <c r="A5" s="798" t="s">
        <v>38</v>
      </c>
      <c r="B5" s="798"/>
      <c r="C5" s="798"/>
      <c r="D5" s="798"/>
      <c r="E5" s="798"/>
      <c r="F5" s="798"/>
      <c r="G5" s="798"/>
      <c r="H5" s="798"/>
      <c r="I5" s="798"/>
      <c r="J5" s="798"/>
      <c r="K5" s="798"/>
      <c r="L5" s="798"/>
      <c r="M5" s="798"/>
      <c r="N5" s="798"/>
      <c r="O5" s="798"/>
      <c r="P5" s="798"/>
      <c r="Q5" s="798"/>
      <c r="R5" s="798"/>
      <c r="S5" s="798"/>
      <c r="T5" s="798"/>
      <c r="U5" s="798"/>
      <c r="V5" s="798"/>
      <c r="W5" s="798"/>
      <c r="X5" s="798"/>
      <c r="Y5" s="798"/>
      <c r="Z5" s="798"/>
      <c r="AA5" s="166"/>
      <c r="AB5" s="166"/>
      <c r="AC5" s="166"/>
      <c r="AD5" s="166"/>
      <c r="AE5" s="166"/>
      <c r="AF5" s="32"/>
      <c r="AP5" s="32"/>
    </row>
    <row r="6" spans="1:45" x14ac:dyDescent="0.25">
      <c r="AP6" s="175"/>
    </row>
    <row r="7" spans="1:45" ht="30.6" customHeight="1" x14ac:dyDescent="0.25">
      <c r="A7" s="791" t="s">
        <v>14</v>
      </c>
      <c r="B7" s="791" t="s">
        <v>1</v>
      </c>
      <c r="C7" s="756" t="s">
        <v>2</v>
      </c>
      <c r="D7" s="791" t="s">
        <v>14</v>
      </c>
      <c r="E7" s="794" t="s">
        <v>29</v>
      </c>
      <c r="F7" s="795"/>
      <c r="G7" s="795"/>
      <c r="H7" s="795"/>
      <c r="I7" s="795"/>
      <c r="J7" s="795"/>
      <c r="K7" s="795"/>
      <c r="L7" s="795"/>
      <c r="M7" s="795"/>
      <c r="N7" s="795"/>
      <c r="O7" s="795"/>
      <c r="P7" s="795"/>
      <c r="Q7" s="795"/>
      <c r="R7" s="795"/>
      <c r="S7" s="795"/>
      <c r="T7" s="795"/>
      <c r="U7" s="795"/>
      <c r="V7" s="796"/>
      <c r="W7" s="747" t="s">
        <v>35</v>
      </c>
      <c r="X7" s="747"/>
      <c r="Y7" s="747"/>
      <c r="Z7" s="747"/>
      <c r="AA7" s="747" t="s">
        <v>208</v>
      </c>
      <c r="AB7" s="794"/>
      <c r="AC7" s="795"/>
      <c r="AD7" s="795"/>
      <c r="AE7" s="796"/>
      <c r="AF7" s="268" t="s">
        <v>17</v>
      </c>
      <c r="AP7" s="766"/>
    </row>
    <row r="8" spans="1:45" x14ac:dyDescent="0.25">
      <c r="A8" s="792"/>
      <c r="B8" s="792"/>
      <c r="C8" s="758"/>
      <c r="D8" s="792"/>
      <c r="E8" s="794" t="s">
        <v>24</v>
      </c>
      <c r="F8" s="795"/>
      <c r="G8" s="795"/>
      <c r="H8" s="796"/>
      <c r="I8" s="794" t="s">
        <v>23</v>
      </c>
      <c r="J8" s="795"/>
      <c r="K8" s="795"/>
      <c r="L8" s="796"/>
      <c r="M8" s="794" t="s">
        <v>8</v>
      </c>
      <c r="N8" s="795"/>
      <c r="O8" s="795"/>
      <c r="P8" s="795"/>
      <c r="Q8" s="796"/>
      <c r="R8" s="794" t="s">
        <v>9</v>
      </c>
      <c r="S8" s="795"/>
      <c r="T8" s="796"/>
      <c r="U8" s="794" t="s">
        <v>11</v>
      </c>
      <c r="V8" s="796"/>
      <c r="W8" s="747" t="s">
        <v>30</v>
      </c>
      <c r="X8" s="799" t="s">
        <v>592</v>
      </c>
      <c r="Y8" s="747" t="s">
        <v>31</v>
      </c>
      <c r="Z8" s="747" t="s">
        <v>10</v>
      </c>
      <c r="AA8" s="747"/>
      <c r="AB8" s="791" t="s">
        <v>6</v>
      </c>
      <c r="AC8" s="791" t="s">
        <v>7</v>
      </c>
      <c r="AD8" s="800" t="s">
        <v>479</v>
      </c>
      <c r="AE8" s="791" t="s">
        <v>16</v>
      </c>
      <c r="AF8" s="269"/>
      <c r="AP8" s="767"/>
    </row>
    <row r="9" spans="1:45" ht="12.75" customHeight="1" x14ac:dyDescent="0.25">
      <c r="A9" s="792"/>
      <c r="B9" s="792"/>
      <c r="C9" s="758"/>
      <c r="D9" s="792"/>
      <c r="E9" s="794" t="s">
        <v>20</v>
      </c>
      <c r="F9" s="795"/>
      <c r="G9" s="795"/>
      <c r="H9" s="796"/>
      <c r="I9" s="794" t="s">
        <v>20</v>
      </c>
      <c r="J9" s="795"/>
      <c r="K9" s="795"/>
      <c r="L9" s="796"/>
      <c r="M9" s="794" t="s">
        <v>20</v>
      </c>
      <c r="N9" s="795"/>
      <c r="O9" s="795"/>
      <c r="P9" s="795"/>
      <c r="Q9" s="796"/>
      <c r="R9" s="791" t="s">
        <v>25</v>
      </c>
      <c r="S9" s="791" t="s">
        <v>26</v>
      </c>
      <c r="T9" s="791" t="s">
        <v>27</v>
      </c>
      <c r="U9" s="791" t="s">
        <v>28</v>
      </c>
      <c r="V9" s="791" t="s">
        <v>27</v>
      </c>
      <c r="W9" s="747"/>
      <c r="X9" s="799"/>
      <c r="Y9" s="747"/>
      <c r="Z9" s="747"/>
      <c r="AA9" s="747"/>
      <c r="AB9" s="792"/>
      <c r="AC9" s="792"/>
      <c r="AD9" s="801"/>
      <c r="AE9" s="792"/>
      <c r="AF9" s="269"/>
      <c r="AP9" s="767"/>
    </row>
    <row r="10" spans="1:45" ht="28.5" customHeight="1" x14ac:dyDescent="0.25">
      <c r="A10" s="792"/>
      <c r="B10" s="792"/>
      <c r="C10" s="758"/>
      <c r="D10" s="792"/>
      <c r="E10" s="794">
        <v>1</v>
      </c>
      <c r="F10" s="796"/>
      <c r="G10" s="794">
        <v>2</v>
      </c>
      <c r="H10" s="796"/>
      <c r="I10" s="794">
        <v>1</v>
      </c>
      <c r="J10" s="796"/>
      <c r="K10" s="794">
        <v>2</v>
      </c>
      <c r="L10" s="796"/>
      <c r="M10" s="794">
        <v>1</v>
      </c>
      <c r="N10" s="795"/>
      <c r="O10" s="796"/>
      <c r="P10" s="794">
        <v>2</v>
      </c>
      <c r="Q10" s="796"/>
      <c r="R10" s="792"/>
      <c r="S10" s="792"/>
      <c r="T10" s="792"/>
      <c r="U10" s="792"/>
      <c r="V10" s="792"/>
      <c r="W10" s="747"/>
      <c r="X10" s="799"/>
      <c r="Y10" s="747"/>
      <c r="Z10" s="747"/>
      <c r="AA10" s="747"/>
      <c r="AB10" s="792"/>
      <c r="AC10" s="792"/>
      <c r="AD10" s="801"/>
      <c r="AE10" s="792"/>
      <c r="AF10" s="210"/>
      <c r="AP10" s="767"/>
    </row>
    <row r="11" spans="1:45" ht="39.6" x14ac:dyDescent="0.25">
      <c r="A11" s="793"/>
      <c r="B11" s="793"/>
      <c r="C11" s="760"/>
      <c r="D11" s="793"/>
      <c r="E11" s="168" t="s">
        <v>21</v>
      </c>
      <c r="F11" s="169" t="s">
        <v>22</v>
      </c>
      <c r="G11" s="168" t="s">
        <v>21</v>
      </c>
      <c r="H11" s="169" t="s">
        <v>22</v>
      </c>
      <c r="I11" s="168" t="s">
        <v>21</v>
      </c>
      <c r="J11" s="169" t="s">
        <v>22</v>
      </c>
      <c r="K11" s="168" t="s">
        <v>21</v>
      </c>
      <c r="L11" s="169" t="s">
        <v>22</v>
      </c>
      <c r="M11" s="169" t="s">
        <v>25</v>
      </c>
      <c r="N11" s="168" t="s">
        <v>21</v>
      </c>
      <c r="O11" s="169" t="s">
        <v>22</v>
      </c>
      <c r="P11" s="168" t="s">
        <v>21</v>
      </c>
      <c r="Q11" s="169" t="s">
        <v>22</v>
      </c>
      <c r="R11" s="793"/>
      <c r="S11" s="793"/>
      <c r="T11" s="793"/>
      <c r="U11" s="793"/>
      <c r="V11" s="793"/>
      <c r="W11" s="747"/>
      <c r="X11" s="799"/>
      <c r="Y11" s="747"/>
      <c r="Z11" s="747"/>
      <c r="AA11" s="747"/>
      <c r="AB11" s="793"/>
      <c r="AC11" s="793"/>
      <c r="AD11" s="802"/>
      <c r="AE11" s="793"/>
      <c r="AF11" s="267" t="s">
        <v>477</v>
      </c>
      <c r="AG11" s="267" t="s">
        <v>476</v>
      </c>
      <c r="AH11" s="297" t="s">
        <v>549</v>
      </c>
      <c r="AI11" s="298" t="s">
        <v>591</v>
      </c>
      <c r="AP11" s="768"/>
    </row>
    <row r="12" spans="1:45" ht="17.25" customHeight="1" x14ac:dyDescent="0.25">
      <c r="A12" s="30">
        <v>4</v>
      </c>
      <c r="B12" s="30">
        <v>2</v>
      </c>
      <c r="C12" s="167">
        <v>3</v>
      </c>
      <c r="D12" s="30">
        <v>4</v>
      </c>
      <c r="E12" s="30">
        <v>5</v>
      </c>
      <c r="F12" s="30">
        <v>6</v>
      </c>
      <c r="G12" s="30">
        <v>7</v>
      </c>
      <c r="H12" s="30">
        <v>8</v>
      </c>
      <c r="I12" s="30">
        <v>9</v>
      </c>
      <c r="J12" s="30">
        <v>10</v>
      </c>
      <c r="K12" s="30">
        <v>11</v>
      </c>
      <c r="L12" s="30">
        <v>12</v>
      </c>
      <c r="M12" s="30">
        <v>13</v>
      </c>
      <c r="N12" s="30">
        <v>14</v>
      </c>
      <c r="O12" s="30">
        <v>15</v>
      </c>
      <c r="P12" s="30">
        <v>16</v>
      </c>
      <c r="Q12" s="30">
        <v>17</v>
      </c>
      <c r="R12" s="30">
        <v>18</v>
      </c>
      <c r="S12" s="30">
        <v>19</v>
      </c>
      <c r="T12" s="30">
        <v>20</v>
      </c>
      <c r="U12" s="30">
        <v>21</v>
      </c>
      <c r="V12" s="30">
        <v>22</v>
      </c>
      <c r="W12" s="30"/>
      <c r="X12" s="30"/>
      <c r="Y12" s="30"/>
      <c r="Z12" s="30"/>
      <c r="AA12" s="30">
        <v>27</v>
      </c>
      <c r="AB12" s="30">
        <v>28</v>
      </c>
      <c r="AC12" s="30">
        <v>29</v>
      </c>
      <c r="AD12" s="30">
        <v>30</v>
      </c>
      <c r="AE12" s="30">
        <v>28</v>
      </c>
      <c r="AF12" s="30">
        <v>28</v>
      </c>
      <c r="AG12" s="30">
        <v>28</v>
      </c>
      <c r="AH12" s="30">
        <v>28</v>
      </c>
      <c r="AI12" s="30">
        <v>28</v>
      </c>
      <c r="AJ12" s="30">
        <v>28</v>
      </c>
      <c r="AK12" s="30"/>
      <c r="AL12" s="30"/>
      <c r="AM12" s="222"/>
      <c r="AN12" s="222"/>
      <c r="AO12" s="30"/>
      <c r="AP12" s="30"/>
      <c r="AQ12" s="30"/>
      <c r="AR12" s="30"/>
      <c r="AS12" s="30"/>
    </row>
    <row r="13" spans="1:45" ht="39.6" x14ac:dyDescent="0.25">
      <c r="A13" s="74" t="s">
        <v>53</v>
      </c>
      <c r="B13" s="30" t="s">
        <v>36</v>
      </c>
      <c r="C13" s="30" t="s">
        <v>46</v>
      </c>
      <c r="D13" s="74" t="s">
        <v>53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63"/>
      <c r="U13" s="63"/>
      <c r="V13" s="63"/>
      <c r="W13" s="63"/>
      <c r="X13" s="63"/>
      <c r="Y13" s="64">
        <v>3.51</v>
      </c>
      <c r="Z13" s="64">
        <v>2.61</v>
      </c>
      <c r="AA13" s="747" t="s">
        <v>215</v>
      </c>
      <c r="AB13" s="791"/>
      <c r="AC13" s="791"/>
      <c r="AD13" s="791"/>
      <c r="AE13" s="791"/>
      <c r="AF13" s="161"/>
      <c r="AG13" s="56" t="s">
        <v>684</v>
      </c>
      <c r="AH13" s="2"/>
      <c r="AM13" s="223"/>
      <c r="AN13" s="223"/>
      <c r="AP13" s="161"/>
    </row>
    <row r="14" spans="1:45" ht="39.6" x14ac:dyDescent="0.25">
      <c r="A14" s="74" t="s">
        <v>54</v>
      </c>
      <c r="B14" s="30" t="s">
        <v>36</v>
      </c>
      <c r="C14" s="30" t="s">
        <v>46</v>
      </c>
      <c r="D14" s="74" t="s">
        <v>54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63"/>
      <c r="U14" s="63"/>
      <c r="V14" s="63"/>
      <c r="W14" s="63"/>
      <c r="X14" s="63"/>
      <c r="Y14" s="64"/>
      <c r="Z14" s="64"/>
      <c r="AA14" s="747"/>
      <c r="AB14" s="792"/>
      <c r="AC14" s="792"/>
      <c r="AD14" s="792"/>
      <c r="AE14" s="792"/>
      <c r="AF14" s="161"/>
      <c r="AG14" s="56" t="s">
        <v>684</v>
      </c>
      <c r="AH14" s="2"/>
      <c r="AM14" s="223"/>
      <c r="AN14" s="223"/>
      <c r="AP14" s="161"/>
    </row>
    <row r="15" spans="1:45" ht="39.6" x14ac:dyDescent="0.25">
      <c r="A15" s="74" t="s">
        <v>55</v>
      </c>
      <c r="B15" s="30" t="s">
        <v>36</v>
      </c>
      <c r="C15" s="30" t="s">
        <v>46</v>
      </c>
      <c r="D15" s="74" t="s">
        <v>55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63"/>
      <c r="U15" s="63"/>
      <c r="V15" s="63"/>
      <c r="W15" s="63"/>
      <c r="X15" s="63"/>
      <c r="Y15" s="64">
        <v>0.76</v>
      </c>
      <c r="Z15" s="64">
        <v>5.5140000000000002</v>
      </c>
      <c r="AA15" s="747"/>
      <c r="AB15" s="793"/>
      <c r="AC15" s="793"/>
      <c r="AD15" s="793"/>
      <c r="AE15" s="793"/>
      <c r="AF15" s="161"/>
      <c r="AG15" s="56" t="s">
        <v>684</v>
      </c>
      <c r="AH15" s="2"/>
      <c r="AM15" s="223"/>
      <c r="AN15" s="223"/>
      <c r="AP15" s="161"/>
    </row>
    <row r="16" spans="1:45" ht="39.6" x14ac:dyDescent="0.25">
      <c r="A16" s="74" t="s">
        <v>56</v>
      </c>
      <c r="B16" s="30" t="s">
        <v>36</v>
      </c>
      <c r="C16" s="30" t="s">
        <v>46</v>
      </c>
      <c r="D16" s="74" t="s">
        <v>56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63"/>
      <c r="U16" s="63"/>
      <c r="V16" s="63"/>
      <c r="W16" s="63"/>
      <c r="X16" s="63"/>
      <c r="Y16" s="64">
        <v>1.47</v>
      </c>
      <c r="Z16" s="64">
        <v>2.06</v>
      </c>
      <c r="AA16" s="747"/>
      <c r="AB16" s="791"/>
      <c r="AC16" s="791"/>
      <c r="AD16" s="791"/>
      <c r="AE16" s="791"/>
      <c r="AF16" s="161"/>
      <c r="AG16" s="56" t="s">
        <v>684</v>
      </c>
      <c r="AH16" s="2"/>
      <c r="AM16" s="223"/>
      <c r="AN16" s="223"/>
      <c r="AP16" s="161"/>
    </row>
    <row r="17" spans="1:42" ht="39" customHeight="1" x14ac:dyDescent="0.25">
      <c r="A17" s="74" t="s">
        <v>57</v>
      </c>
      <c r="B17" s="30" t="s">
        <v>36</v>
      </c>
      <c r="C17" s="30" t="s">
        <v>46</v>
      </c>
      <c r="D17" s="74" t="s">
        <v>57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63"/>
      <c r="U17" s="63"/>
      <c r="V17" s="63"/>
      <c r="W17" s="63"/>
      <c r="X17" s="63"/>
      <c r="Y17" s="64"/>
      <c r="Z17" s="65"/>
      <c r="AA17" s="747"/>
      <c r="AB17" s="793"/>
      <c r="AC17" s="793"/>
      <c r="AD17" s="793"/>
      <c r="AE17" s="793"/>
      <c r="AF17" s="161"/>
      <c r="AG17" s="56" t="s">
        <v>684</v>
      </c>
      <c r="AH17" s="2"/>
      <c r="AM17" s="223"/>
      <c r="AN17" s="223"/>
      <c r="AP17" s="161"/>
    </row>
    <row r="18" spans="1:42" ht="39.6" x14ac:dyDescent="0.25">
      <c r="A18" s="74" t="s">
        <v>58</v>
      </c>
      <c r="B18" s="30" t="s">
        <v>36</v>
      </c>
      <c r="C18" s="30" t="s">
        <v>46</v>
      </c>
      <c r="D18" s="74" t="s">
        <v>58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63"/>
      <c r="U18" s="63"/>
      <c r="V18" s="63"/>
      <c r="W18" s="63"/>
      <c r="X18" s="63"/>
      <c r="Y18" s="64">
        <v>0.42499999999999999</v>
      </c>
      <c r="Z18" s="65"/>
      <c r="AA18" s="747"/>
      <c r="AB18" s="161"/>
      <c r="AC18" s="161"/>
      <c r="AD18" s="161"/>
      <c r="AE18" s="161"/>
      <c r="AF18" s="161"/>
      <c r="AG18" s="56" t="s">
        <v>684</v>
      </c>
      <c r="AH18" s="2"/>
      <c r="AM18" s="223"/>
      <c r="AN18" s="223"/>
      <c r="AP18" s="161"/>
    </row>
    <row r="19" spans="1:42" ht="45" customHeight="1" x14ac:dyDescent="0.25">
      <c r="A19" s="170" t="s">
        <v>313</v>
      </c>
      <c r="B19" s="30" t="s">
        <v>36</v>
      </c>
      <c r="C19" s="30" t="s">
        <v>46</v>
      </c>
      <c r="D19" s="170" t="s">
        <v>313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63"/>
      <c r="U19" s="63"/>
      <c r="V19" s="63"/>
      <c r="W19" s="63"/>
      <c r="X19" s="332" t="s">
        <v>561</v>
      </c>
      <c r="Y19" s="177">
        <v>2.98</v>
      </c>
      <c r="Z19" s="65"/>
      <c r="AA19" s="747"/>
      <c r="AB19" s="161"/>
      <c r="AC19" s="161"/>
      <c r="AD19" s="301">
        <v>2.98</v>
      </c>
      <c r="AE19" s="178"/>
      <c r="AF19" s="178" t="s">
        <v>504</v>
      </c>
      <c r="AG19" s="211"/>
      <c r="AH19" s="2" t="s">
        <v>505</v>
      </c>
      <c r="AI19" s="221" t="s">
        <v>561</v>
      </c>
      <c r="AM19" s="223"/>
      <c r="AN19" s="223"/>
      <c r="AP19" s="161"/>
    </row>
    <row r="20" spans="1:42" ht="55.5" customHeight="1" x14ac:dyDescent="0.25">
      <c r="A20" s="74" t="s">
        <v>60</v>
      </c>
      <c r="B20" s="30" t="s">
        <v>36</v>
      </c>
      <c r="C20" s="30" t="s">
        <v>46</v>
      </c>
      <c r="D20" s="74" t="s">
        <v>60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63"/>
      <c r="U20" s="63"/>
      <c r="V20" s="63"/>
      <c r="W20" s="63"/>
      <c r="X20" s="333" t="s">
        <v>561</v>
      </c>
      <c r="Y20" s="177">
        <v>1.48</v>
      </c>
      <c r="Z20" s="65"/>
      <c r="AA20" s="30" t="s">
        <v>216</v>
      </c>
      <c r="AB20" s="161"/>
      <c r="AC20" s="161"/>
      <c r="AD20" s="177">
        <v>1.48</v>
      </c>
      <c r="AE20" s="161"/>
      <c r="AF20" s="178" t="s">
        <v>574</v>
      </c>
      <c r="AG20" s="56" t="s">
        <v>684</v>
      </c>
      <c r="AH20" s="2" t="s">
        <v>506</v>
      </c>
      <c r="AI20" s="309" t="s">
        <v>561</v>
      </c>
      <c r="AM20" s="223"/>
      <c r="AN20" s="223"/>
      <c r="AP20" s="161"/>
    </row>
    <row r="21" spans="1:42" ht="66" x14ac:dyDescent="0.25">
      <c r="A21" s="171" t="s">
        <v>64</v>
      </c>
      <c r="B21" s="30" t="s">
        <v>36</v>
      </c>
      <c r="C21" s="30" t="s">
        <v>46</v>
      </c>
      <c r="D21" s="171" t="s">
        <v>64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63"/>
      <c r="U21" s="63"/>
      <c r="V21" s="63"/>
      <c r="W21" s="63"/>
      <c r="X21" s="333" t="s">
        <v>561</v>
      </c>
      <c r="Y21" s="177">
        <f>0.81+0.38</f>
        <v>1.19</v>
      </c>
      <c r="Z21" s="177">
        <v>2.1800000000000002</v>
      </c>
      <c r="AA21" s="30" t="s">
        <v>217</v>
      </c>
      <c r="AB21" s="161"/>
      <c r="AC21" s="161"/>
      <c r="AD21" s="177">
        <f>1.19+2.18</f>
        <v>3.37</v>
      </c>
      <c r="AE21" s="178">
        <f>810+380</f>
        <v>1190</v>
      </c>
      <c r="AF21" s="178" t="s">
        <v>550</v>
      </c>
      <c r="AG21" s="212">
        <v>1</v>
      </c>
      <c r="AH21" s="2" t="s">
        <v>507</v>
      </c>
      <c r="AI21" s="309" t="s">
        <v>561</v>
      </c>
      <c r="AM21" s="223"/>
      <c r="AN21" s="223"/>
      <c r="AP21" s="161"/>
    </row>
    <row r="22" spans="1:42" ht="92.4" x14ac:dyDescent="0.25">
      <c r="A22" s="74" t="s">
        <v>61</v>
      </c>
      <c r="B22" s="30" t="s">
        <v>36</v>
      </c>
      <c r="C22" s="30" t="s">
        <v>46</v>
      </c>
      <c r="D22" s="74" t="s">
        <v>61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63"/>
      <c r="U22" s="63"/>
      <c r="V22" s="63"/>
      <c r="W22" s="63"/>
      <c r="X22" s="63" t="s">
        <v>561</v>
      </c>
      <c r="Y22" s="64">
        <v>0.34</v>
      </c>
      <c r="Z22" s="202">
        <v>3.516</v>
      </c>
      <c r="AA22" s="30" t="s">
        <v>218</v>
      </c>
      <c r="AB22" s="161"/>
      <c r="AC22" s="161"/>
      <c r="AD22" s="178">
        <f>3.516</f>
        <v>3.516</v>
      </c>
      <c r="AE22" s="161"/>
      <c r="AF22" s="178" t="s">
        <v>569</v>
      </c>
      <c r="AG22" s="56" t="s">
        <v>684</v>
      </c>
      <c r="AH22" s="2" t="s">
        <v>508</v>
      </c>
      <c r="AI22" s="309" t="s">
        <v>572</v>
      </c>
      <c r="AM22" s="223"/>
      <c r="AN22" s="223"/>
      <c r="AP22" s="161"/>
    </row>
    <row r="23" spans="1:42" ht="79.2" x14ac:dyDescent="0.25">
      <c r="A23" s="74" t="s">
        <v>62</v>
      </c>
      <c r="B23" s="30" t="s">
        <v>36</v>
      </c>
      <c r="C23" s="30" t="s">
        <v>46</v>
      </c>
      <c r="D23" s="74" t="s">
        <v>62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63"/>
      <c r="U23" s="63"/>
      <c r="V23" s="63"/>
      <c r="W23" s="63"/>
      <c r="X23" s="63" t="s">
        <v>561</v>
      </c>
      <c r="Y23" s="177">
        <f>0.34+0.538</f>
        <v>0.87800000000000011</v>
      </c>
      <c r="Z23" s="177">
        <v>1.532</v>
      </c>
      <c r="AA23" s="30" t="s">
        <v>219</v>
      </c>
      <c r="AB23" s="161"/>
      <c r="AC23" s="161"/>
      <c r="AD23" s="177">
        <f>0.878+1.532</f>
        <v>2.41</v>
      </c>
      <c r="AE23" s="161"/>
      <c r="AF23" s="178" t="s">
        <v>573</v>
      </c>
      <c r="AG23" s="56" t="s">
        <v>684</v>
      </c>
      <c r="AH23" s="2" t="s">
        <v>509</v>
      </c>
      <c r="AI23" s="309" t="s">
        <v>561</v>
      </c>
      <c r="AM23" s="223"/>
      <c r="AN23" s="223"/>
      <c r="AP23" s="161"/>
    </row>
    <row r="24" spans="1:42" ht="92.4" x14ac:dyDescent="0.25">
      <c r="A24" s="74" t="s">
        <v>63</v>
      </c>
      <c r="B24" s="30" t="s">
        <v>36</v>
      </c>
      <c r="C24" s="30" t="s">
        <v>46</v>
      </c>
      <c r="D24" s="74" t="s">
        <v>63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63"/>
      <c r="U24" s="63"/>
      <c r="V24" s="63"/>
      <c r="W24" s="63"/>
      <c r="X24" s="63" t="s">
        <v>561</v>
      </c>
      <c r="Y24" s="177">
        <v>1.5</v>
      </c>
      <c r="Z24" s="177">
        <v>0.32</v>
      </c>
      <c r="AA24" s="30" t="s">
        <v>220</v>
      </c>
      <c r="AB24" s="161"/>
      <c r="AC24" s="161"/>
      <c r="AD24" s="290">
        <f>1.5+0.32</f>
        <v>1.82</v>
      </c>
      <c r="AE24" s="178"/>
      <c r="AF24" s="178" t="s">
        <v>568</v>
      </c>
      <c r="AG24" s="213" t="s">
        <v>684</v>
      </c>
      <c r="AH24" s="2" t="s">
        <v>510</v>
      </c>
      <c r="AI24" s="309" t="s">
        <v>561</v>
      </c>
      <c r="AM24" s="223"/>
      <c r="AN24" s="223"/>
      <c r="AP24" s="161"/>
    </row>
    <row r="25" spans="1:42" ht="52.8" x14ac:dyDescent="0.25">
      <c r="A25" s="74" t="s">
        <v>76</v>
      </c>
      <c r="B25" s="30" t="s">
        <v>36</v>
      </c>
      <c r="C25" s="30" t="s">
        <v>46</v>
      </c>
      <c r="D25" s="74" t="s">
        <v>76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63"/>
      <c r="U25" s="63"/>
      <c r="V25" s="63"/>
      <c r="W25" s="63"/>
      <c r="X25" s="63" t="s">
        <v>561</v>
      </c>
      <c r="Y25" s="64">
        <v>0.82499999999999996</v>
      </c>
      <c r="Z25" s="64">
        <v>3.9220000000000002</v>
      </c>
      <c r="AA25" s="30" t="s">
        <v>221</v>
      </c>
      <c r="AB25" s="161"/>
      <c r="AC25" s="161"/>
      <c r="AD25" s="224" t="s">
        <v>450</v>
      </c>
      <c r="AE25" s="161"/>
      <c r="AF25" s="208" t="s">
        <v>444</v>
      </c>
      <c r="AG25" s="216" t="s">
        <v>478</v>
      </c>
      <c r="AH25" s="2"/>
      <c r="AM25" s="223"/>
      <c r="AN25" s="223"/>
      <c r="AP25" s="161"/>
    </row>
    <row r="26" spans="1:42" ht="52.8" x14ac:dyDescent="0.25">
      <c r="A26" s="74" t="s">
        <v>77</v>
      </c>
      <c r="B26" s="30" t="s">
        <v>36</v>
      </c>
      <c r="C26" s="30" t="s">
        <v>46</v>
      </c>
      <c r="D26" s="74" t="s">
        <v>77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63"/>
      <c r="U26" s="63"/>
      <c r="V26" s="63"/>
      <c r="W26" s="63"/>
      <c r="X26" s="63" t="s">
        <v>561</v>
      </c>
      <c r="Y26" s="64">
        <v>2.0840000000000001</v>
      </c>
      <c r="Z26" s="64">
        <v>1.0489999999999999</v>
      </c>
      <c r="AA26" s="30" t="s">
        <v>222</v>
      </c>
      <c r="AB26" s="161"/>
      <c r="AC26" s="161"/>
      <c r="AD26" s="224" t="s">
        <v>450</v>
      </c>
      <c r="AE26" s="161"/>
      <c r="AF26" s="208" t="s">
        <v>444</v>
      </c>
      <c r="AG26" s="216" t="s">
        <v>478</v>
      </c>
      <c r="AH26" s="2"/>
      <c r="AM26" s="223"/>
      <c r="AN26" s="223"/>
      <c r="AP26" s="161"/>
    </row>
    <row r="27" spans="1:42" ht="66" x14ac:dyDescent="0.25">
      <c r="A27" s="74" t="s">
        <v>79</v>
      </c>
      <c r="B27" s="30" t="s">
        <v>36</v>
      </c>
      <c r="C27" s="30" t="s">
        <v>46</v>
      </c>
      <c r="D27" s="74" t="s">
        <v>79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63"/>
      <c r="U27" s="63"/>
      <c r="V27" s="63"/>
      <c r="W27" s="63"/>
      <c r="X27" s="63" t="s">
        <v>561</v>
      </c>
      <c r="Y27" s="177">
        <v>0.18</v>
      </c>
      <c r="Z27" s="177">
        <v>0.42</v>
      </c>
      <c r="AA27" s="30" t="s">
        <v>223</v>
      </c>
      <c r="AB27" s="161"/>
      <c r="AC27" s="161"/>
      <c r="AD27" s="177">
        <f>0.18+0.42</f>
        <v>0.6</v>
      </c>
      <c r="AE27" s="178"/>
      <c r="AF27" s="178" t="s">
        <v>515</v>
      </c>
      <c r="AG27" s="215"/>
      <c r="AH27" s="2" t="s">
        <v>511</v>
      </c>
      <c r="AI27" s="309" t="s">
        <v>561</v>
      </c>
      <c r="AM27" s="223"/>
      <c r="AN27" s="223"/>
      <c r="AP27" s="161"/>
    </row>
    <row r="28" spans="1:42" ht="92.4" x14ac:dyDescent="0.25">
      <c r="A28" s="74" t="s">
        <v>80</v>
      </c>
      <c r="B28" s="30" t="s">
        <v>36</v>
      </c>
      <c r="C28" s="30" t="s">
        <v>46</v>
      </c>
      <c r="D28" s="74" t="s">
        <v>80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63"/>
      <c r="U28" s="63"/>
      <c r="V28" s="63"/>
      <c r="W28" s="63"/>
      <c r="X28" s="63" t="s">
        <v>561</v>
      </c>
      <c r="Y28" s="177">
        <v>0.22</v>
      </c>
      <c r="Z28" s="177">
        <v>1.224</v>
      </c>
      <c r="AA28" s="30" t="s">
        <v>223</v>
      </c>
      <c r="AB28" s="161"/>
      <c r="AC28" s="161"/>
      <c r="AD28" s="177">
        <f>0.22+1.224</f>
        <v>1.444</v>
      </c>
      <c r="AE28" s="178"/>
      <c r="AF28" s="178" t="s">
        <v>514</v>
      </c>
      <c r="AG28" s="220"/>
      <c r="AH28" s="2" t="s">
        <v>512</v>
      </c>
      <c r="AI28" s="309" t="s">
        <v>561</v>
      </c>
      <c r="AM28" s="223"/>
      <c r="AN28" s="223"/>
      <c r="AP28" s="161"/>
    </row>
    <row r="29" spans="1:42" ht="92.4" x14ac:dyDescent="0.25">
      <c r="A29" s="74" t="s">
        <v>81</v>
      </c>
      <c r="B29" s="30" t="s">
        <v>36</v>
      </c>
      <c r="C29" s="30" t="s">
        <v>46</v>
      </c>
      <c r="D29" s="74" t="s">
        <v>81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63"/>
      <c r="U29" s="63"/>
      <c r="V29" s="63"/>
      <c r="W29" s="63"/>
      <c r="X29" s="63" t="s">
        <v>561</v>
      </c>
      <c r="Y29" s="177">
        <v>0.57999999999999996</v>
      </c>
      <c r="Z29" s="177">
        <v>0.75</v>
      </c>
      <c r="AA29" s="30" t="s">
        <v>223</v>
      </c>
      <c r="AB29" s="161"/>
      <c r="AC29" s="161"/>
      <c r="AD29" s="178">
        <f>0.58+0.75</f>
        <v>1.33</v>
      </c>
      <c r="AE29" s="178"/>
      <c r="AF29" s="178" t="s">
        <v>513</v>
      </c>
      <c r="AG29" s="220"/>
      <c r="AH29" s="2" t="s">
        <v>512</v>
      </c>
      <c r="AI29" s="309" t="s">
        <v>561</v>
      </c>
      <c r="AM29" s="223"/>
      <c r="AN29" s="223"/>
      <c r="AP29" s="161"/>
    </row>
    <row r="30" spans="1:42" s="284" customFormat="1" ht="39.6" x14ac:dyDescent="0.25">
      <c r="A30" s="251" t="s">
        <v>78</v>
      </c>
      <c r="B30" s="280" t="s">
        <v>36</v>
      </c>
      <c r="C30" s="280" t="s">
        <v>47</v>
      </c>
      <c r="D30" s="251" t="s">
        <v>78</v>
      </c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1">
        <v>0.15</v>
      </c>
      <c r="U30" s="281"/>
      <c r="V30" s="281"/>
      <c r="W30" s="281"/>
      <c r="X30" s="281" t="s">
        <v>561</v>
      </c>
      <c r="Y30" s="282"/>
      <c r="Z30" s="282"/>
      <c r="AA30" s="280" t="s">
        <v>156</v>
      </c>
      <c r="AB30" s="283"/>
      <c r="AC30" s="283"/>
      <c r="AD30" s="283"/>
      <c r="AE30" s="283"/>
      <c r="AF30" s="283"/>
      <c r="AG30" s="215"/>
      <c r="AH30" s="213" t="s">
        <v>516</v>
      </c>
      <c r="AM30" s="285"/>
      <c r="AN30" s="285"/>
      <c r="AP30" s="283"/>
    </row>
    <row r="31" spans="1:42" ht="39.6" x14ac:dyDescent="0.25">
      <c r="A31" s="74" t="s">
        <v>82</v>
      </c>
      <c r="B31" s="30" t="s">
        <v>36</v>
      </c>
      <c r="C31" s="30" t="s">
        <v>46</v>
      </c>
      <c r="D31" s="74" t="s">
        <v>82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63"/>
      <c r="U31" s="63"/>
      <c r="V31" s="63"/>
      <c r="W31" s="63"/>
      <c r="X31" s="63" t="s">
        <v>561</v>
      </c>
      <c r="Y31" s="64"/>
      <c r="Z31" s="64"/>
      <c r="AA31" s="30" t="s">
        <v>160</v>
      </c>
      <c r="AB31" s="161"/>
      <c r="AC31" s="161"/>
      <c r="AD31" s="161"/>
      <c r="AE31" s="161"/>
      <c r="AF31" s="161"/>
      <c r="AG31" s="212"/>
      <c r="AH31" s="2"/>
      <c r="AM31" s="223"/>
      <c r="AN31" s="223"/>
      <c r="AP31" s="161"/>
    </row>
    <row r="32" spans="1:42" ht="39.6" x14ac:dyDescent="0.25">
      <c r="A32" s="74" t="s">
        <v>83</v>
      </c>
      <c r="B32" s="30" t="s">
        <v>36</v>
      </c>
      <c r="C32" s="30" t="s">
        <v>46</v>
      </c>
      <c r="D32" s="74" t="s">
        <v>83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63"/>
      <c r="U32" s="63"/>
      <c r="V32" s="63"/>
      <c r="W32" s="63"/>
      <c r="X32" s="63" t="s">
        <v>561</v>
      </c>
      <c r="Y32" s="179">
        <v>0.83199999999999996</v>
      </c>
      <c r="Z32" s="179">
        <v>9.42</v>
      </c>
      <c r="AA32" s="180" t="s">
        <v>162</v>
      </c>
      <c r="AB32" s="181" t="s">
        <v>412</v>
      </c>
      <c r="AC32" s="161"/>
      <c r="AD32" s="161"/>
      <c r="AE32" s="161"/>
      <c r="AF32" s="161"/>
      <c r="AH32" s="2"/>
      <c r="AM32" s="223"/>
      <c r="AN32" s="223"/>
      <c r="AP32" s="161"/>
    </row>
    <row r="33" spans="1:42" ht="41.25" customHeight="1" x14ac:dyDescent="0.25">
      <c r="A33" s="74" t="s">
        <v>84</v>
      </c>
      <c r="B33" s="30" t="s">
        <v>36</v>
      </c>
      <c r="C33" s="30" t="s">
        <v>46</v>
      </c>
      <c r="D33" s="74" t="s">
        <v>84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63"/>
      <c r="U33" s="63"/>
      <c r="V33" s="63"/>
      <c r="W33" s="63"/>
      <c r="X33" s="63" t="s">
        <v>561</v>
      </c>
      <c r="Y33" s="64"/>
      <c r="Z33" s="64"/>
      <c r="AA33" s="180" t="s">
        <v>162</v>
      </c>
      <c r="AB33" s="181" t="s">
        <v>412</v>
      </c>
      <c r="AC33" s="161"/>
      <c r="AD33" s="161"/>
      <c r="AE33" s="161"/>
      <c r="AF33" s="161"/>
      <c r="AH33" s="2"/>
      <c r="AM33" s="223"/>
      <c r="AN33" s="223"/>
      <c r="AP33" s="161"/>
    </row>
    <row r="34" spans="1:42" ht="105.6" x14ac:dyDescent="0.25">
      <c r="A34" s="74" t="s">
        <v>65</v>
      </c>
      <c r="B34" s="30" t="s">
        <v>36</v>
      </c>
      <c r="C34" s="30" t="s">
        <v>46</v>
      </c>
      <c r="D34" s="74" t="s">
        <v>65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63"/>
      <c r="U34" s="63"/>
      <c r="V34" s="63"/>
      <c r="W34" s="63"/>
      <c r="X34" s="63" t="s">
        <v>561</v>
      </c>
      <c r="Y34" s="177">
        <v>4.4000000000000004</v>
      </c>
      <c r="Z34" s="203">
        <v>0.40389999999999998</v>
      </c>
      <c r="AA34" s="172"/>
      <c r="AB34" s="161"/>
      <c r="AC34" s="161"/>
      <c r="AD34" s="178">
        <f>4.4</f>
        <v>4.4000000000000004</v>
      </c>
      <c r="AE34" s="178"/>
      <c r="AF34" s="178" t="s">
        <v>518</v>
      </c>
      <c r="AG34" s="219"/>
      <c r="AH34" s="2" t="s">
        <v>517</v>
      </c>
      <c r="AM34" s="223"/>
      <c r="AN34" s="223"/>
      <c r="AP34" s="161"/>
    </row>
    <row r="35" spans="1:42" ht="39.6" x14ac:dyDescent="0.25">
      <c r="A35" s="74" t="s">
        <v>66</v>
      </c>
      <c r="B35" s="30" t="s">
        <v>36</v>
      </c>
      <c r="C35" s="30" t="s">
        <v>46</v>
      </c>
      <c r="D35" s="74" t="s">
        <v>66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63"/>
      <c r="U35" s="63"/>
      <c r="V35" s="63"/>
      <c r="W35" s="63"/>
      <c r="X35" s="63" t="s">
        <v>561</v>
      </c>
      <c r="Y35" s="177">
        <v>0.69</v>
      </c>
      <c r="Z35" s="64"/>
      <c r="AA35" s="30" t="s">
        <v>224</v>
      </c>
      <c r="AB35" s="161"/>
      <c r="AC35" s="161"/>
      <c r="AD35" s="178">
        <v>0.69</v>
      </c>
      <c r="AE35" s="161"/>
      <c r="AF35" s="178" t="s">
        <v>520</v>
      </c>
      <c r="AH35" s="783" t="s">
        <v>519</v>
      </c>
      <c r="AI35" s="305" t="s">
        <v>561</v>
      </c>
      <c r="AM35" s="223"/>
      <c r="AN35" s="223"/>
      <c r="AP35" s="161"/>
    </row>
    <row r="36" spans="1:42" ht="39.6" x14ac:dyDescent="0.25">
      <c r="A36" s="74" t="s">
        <v>67</v>
      </c>
      <c r="B36" s="30" t="s">
        <v>36</v>
      </c>
      <c r="C36" s="30" t="s">
        <v>46</v>
      </c>
      <c r="D36" s="74" t="s">
        <v>67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63"/>
      <c r="U36" s="63"/>
      <c r="V36" s="63"/>
      <c r="W36" s="63"/>
      <c r="X36" s="63" t="s">
        <v>561</v>
      </c>
      <c r="Y36" s="177">
        <f>0.28</f>
        <v>0.28000000000000003</v>
      </c>
      <c r="Z36" s="64"/>
      <c r="AA36" s="30" t="s">
        <v>224</v>
      </c>
      <c r="AB36" s="161"/>
      <c r="AC36" s="161"/>
      <c r="AD36" s="178">
        <f>0.28</f>
        <v>0.28000000000000003</v>
      </c>
      <c r="AE36" s="161"/>
      <c r="AF36" s="178" t="s">
        <v>521</v>
      </c>
      <c r="AG36" s="286"/>
      <c r="AH36" s="785"/>
      <c r="AI36" s="305" t="s">
        <v>561</v>
      </c>
      <c r="AM36" s="223"/>
      <c r="AN36" s="223"/>
      <c r="AP36" s="161"/>
    </row>
    <row r="37" spans="1:42" ht="34.950000000000003" customHeight="1" x14ac:dyDescent="0.25">
      <c r="A37" s="74" t="s">
        <v>68</v>
      </c>
      <c r="B37" s="30" t="s">
        <v>36</v>
      </c>
      <c r="C37" s="30" t="s">
        <v>46</v>
      </c>
      <c r="D37" s="74" t="s">
        <v>68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63"/>
      <c r="U37" s="63"/>
      <c r="V37" s="63"/>
      <c r="W37" s="63"/>
      <c r="X37" s="63" t="s">
        <v>561</v>
      </c>
      <c r="Y37" s="202">
        <v>1.468</v>
      </c>
      <c r="Z37" s="64"/>
      <c r="AA37" s="172" t="s">
        <v>299</v>
      </c>
      <c r="AB37" s="161"/>
      <c r="AC37" s="161"/>
      <c r="AD37" s="303"/>
      <c r="AE37" s="178"/>
      <c r="AF37" s="208" t="s">
        <v>314</v>
      </c>
      <c r="AH37" s="2"/>
      <c r="AI37" s="302" t="s">
        <v>551</v>
      </c>
      <c r="AM37" s="223"/>
      <c r="AN37" s="223"/>
      <c r="AP37" s="161"/>
    </row>
    <row r="38" spans="1:42" ht="79.2" x14ac:dyDescent="0.25">
      <c r="A38" s="74" t="s">
        <v>197</v>
      </c>
      <c r="B38" s="30" t="s">
        <v>36</v>
      </c>
      <c r="C38" s="30" t="s">
        <v>46</v>
      </c>
      <c r="D38" s="74" t="s">
        <v>197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63"/>
      <c r="U38" s="63"/>
      <c r="V38" s="63"/>
      <c r="W38" s="63"/>
      <c r="X38" s="63" t="s">
        <v>561</v>
      </c>
      <c r="Y38" s="177">
        <f>1.75*2</f>
        <v>3.5</v>
      </c>
      <c r="Z38" s="177">
        <f>2.232+0.186</f>
        <v>2.4180000000000001</v>
      </c>
      <c r="AA38" s="172" t="s">
        <v>299</v>
      </c>
      <c r="AB38" s="161"/>
      <c r="AC38" s="161"/>
      <c r="AD38" s="290">
        <f>3.5+2.232+0.186</f>
        <v>5.9180000000000001</v>
      </c>
      <c r="AE38" s="178"/>
      <c r="AF38" s="290" t="s">
        <v>571</v>
      </c>
      <c r="AG38" s="217" t="s">
        <v>446</v>
      </c>
      <c r="AH38" s="2" t="s">
        <v>522</v>
      </c>
      <c r="AI38" s="302"/>
      <c r="AM38" s="223"/>
      <c r="AN38" s="223"/>
      <c r="AP38" s="161"/>
    </row>
    <row r="39" spans="1:42" ht="42" customHeight="1" x14ac:dyDescent="0.25">
      <c r="A39" s="74" t="s">
        <v>198</v>
      </c>
      <c r="B39" s="30" t="s">
        <v>36</v>
      </c>
      <c r="C39" s="30" t="s">
        <v>46</v>
      </c>
      <c r="D39" s="74" t="s">
        <v>198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63"/>
      <c r="U39" s="63"/>
      <c r="V39" s="63"/>
      <c r="W39" s="63"/>
      <c r="X39" s="63" t="s">
        <v>561</v>
      </c>
      <c r="Y39" s="66"/>
      <c r="Z39" s="204">
        <v>2.5350000000000001</v>
      </c>
      <c r="AA39" s="172" t="s">
        <v>523</v>
      </c>
      <c r="AB39" s="161"/>
      <c r="AC39" s="161"/>
      <c r="AD39" s="204">
        <v>2.5350000000000001</v>
      </c>
      <c r="AE39" s="161"/>
      <c r="AF39" s="290" t="s">
        <v>577</v>
      </c>
      <c r="AH39" s="30" t="s">
        <v>524</v>
      </c>
      <c r="AI39" s="302" t="s">
        <v>578</v>
      </c>
      <c r="AM39" s="223"/>
      <c r="AN39" s="223"/>
      <c r="AP39" s="161"/>
    </row>
    <row r="40" spans="1:42" ht="45.75" customHeight="1" x14ac:dyDescent="0.25">
      <c r="A40" s="74" t="s">
        <v>199</v>
      </c>
      <c r="B40" s="30" t="s">
        <v>36</v>
      </c>
      <c r="C40" s="30" t="s">
        <v>46</v>
      </c>
      <c r="D40" s="74" t="s">
        <v>199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63"/>
      <c r="U40" s="63"/>
      <c r="V40" s="63"/>
      <c r="W40" s="63"/>
      <c r="X40" s="63" t="s">
        <v>561</v>
      </c>
      <c r="Y40" s="177">
        <v>0.87</v>
      </c>
      <c r="Z40" s="177">
        <v>1.2050000000000001</v>
      </c>
      <c r="AA40" s="314" t="s">
        <v>142</v>
      </c>
      <c r="AB40" s="161"/>
      <c r="AC40" s="161"/>
      <c r="AD40" s="178">
        <f>(870+1205)/1000</f>
        <v>2.0750000000000002</v>
      </c>
      <c r="AE40" s="178"/>
      <c r="AF40" s="178" t="s">
        <v>527</v>
      </c>
      <c r="AH40" s="2" t="s">
        <v>528</v>
      </c>
      <c r="AI40" s="287" t="s">
        <v>561</v>
      </c>
      <c r="AM40" s="223"/>
      <c r="AN40" s="223"/>
      <c r="AP40" s="161"/>
    </row>
    <row r="41" spans="1:42" ht="84.75" customHeight="1" x14ac:dyDescent="0.25">
      <c r="A41" s="74" t="s">
        <v>200</v>
      </c>
      <c r="B41" s="30" t="s">
        <v>36</v>
      </c>
      <c r="C41" s="30" t="s">
        <v>46</v>
      </c>
      <c r="D41" s="74" t="s">
        <v>200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63"/>
      <c r="U41" s="63"/>
      <c r="V41" s="63"/>
      <c r="W41" s="63"/>
      <c r="X41" s="63" t="s">
        <v>561</v>
      </c>
      <c r="Y41" s="177">
        <f>3.2+0.5</f>
        <v>3.7</v>
      </c>
      <c r="Z41" s="177">
        <v>3.44</v>
      </c>
      <c r="AA41" s="172" t="s">
        <v>299</v>
      </c>
      <c r="AB41" s="161"/>
      <c r="AC41" s="161"/>
      <c r="AD41" s="290">
        <f>3.2+0.5+3.44</f>
        <v>7.1400000000000006</v>
      </c>
      <c r="AE41" s="161"/>
      <c r="AF41" s="290" t="s">
        <v>538</v>
      </c>
      <c r="AH41" s="70" t="s">
        <v>529</v>
      </c>
      <c r="AI41" s="287" t="s">
        <v>561</v>
      </c>
      <c r="AM41" s="223"/>
      <c r="AN41" s="223"/>
      <c r="AP41" s="161"/>
    </row>
    <row r="42" spans="1:42" ht="132" x14ac:dyDescent="0.25">
      <c r="A42" s="74" t="s">
        <v>201</v>
      </c>
      <c r="B42" s="30" t="s">
        <v>36</v>
      </c>
      <c r="C42" s="30" t="s">
        <v>46</v>
      </c>
      <c r="D42" s="74" t="s">
        <v>201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63"/>
      <c r="U42" s="63"/>
      <c r="V42" s="63"/>
      <c r="W42" s="63"/>
      <c r="X42" s="63" t="s">
        <v>561</v>
      </c>
      <c r="Y42" s="177">
        <v>0.78</v>
      </c>
      <c r="Z42" s="177">
        <f>1.38+1.6+0.78</f>
        <v>3.76</v>
      </c>
      <c r="AA42" s="71" t="s">
        <v>225</v>
      </c>
      <c r="AB42" s="161"/>
      <c r="AC42" s="161"/>
      <c r="AD42" s="290">
        <f>1.38+0.78+0.78+1.6</f>
        <v>4.5400000000000009</v>
      </c>
      <c r="AE42" s="178"/>
      <c r="AF42" s="290" t="s">
        <v>581</v>
      </c>
      <c r="AG42" s="275"/>
      <c r="AH42" s="2" t="s">
        <v>530</v>
      </c>
      <c r="AI42" s="287" t="s">
        <v>561</v>
      </c>
      <c r="AM42" s="223"/>
      <c r="AN42" s="223"/>
      <c r="AP42" s="161"/>
    </row>
    <row r="43" spans="1:42" ht="39.6" x14ac:dyDescent="0.25">
      <c r="A43" s="74" t="s">
        <v>202</v>
      </c>
      <c r="B43" s="30" t="s">
        <v>36</v>
      </c>
      <c r="C43" s="30" t="s">
        <v>46</v>
      </c>
      <c r="D43" s="74" t="s">
        <v>202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63"/>
      <c r="U43" s="63"/>
      <c r="V43" s="63"/>
      <c r="W43" s="63"/>
      <c r="X43" s="63" t="s">
        <v>561</v>
      </c>
      <c r="Y43" s="64">
        <v>0.66</v>
      </c>
      <c r="Z43" s="177">
        <v>0.24</v>
      </c>
      <c r="AA43" s="172" t="s">
        <v>299</v>
      </c>
      <c r="AB43" s="161"/>
      <c r="AC43" s="161"/>
      <c r="AD43" s="178">
        <v>0.24</v>
      </c>
      <c r="AE43" s="161"/>
      <c r="AF43" s="178" t="s">
        <v>531</v>
      </c>
      <c r="AH43" s="2" t="s">
        <v>532</v>
      </c>
      <c r="AM43" s="223"/>
      <c r="AN43" s="223"/>
      <c r="AP43" s="161"/>
    </row>
    <row r="44" spans="1:42" ht="66" x14ac:dyDescent="0.25">
      <c r="A44" s="74" t="s">
        <v>74</v>
      </c>
      <c r="B44" s="30" t="s">
        <v>36</v>
      </c>
      <c r="C44" s="30" t="s">
        <v>46</v>
      </c>
      <c r="D44" s="251" t="s">
        <v>74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63"/>
      <c r="U44" s="63"/>
      <c r="V44" s="63"/>
      <c r="W44" s="63"/>
      <c r="X44" s="63" t="s">
        <v>561</v>
      </c>
      <c r="Y44" s="177">
        <f>0.415*2</f>
        <v>0.83</v>
      </c>
      <c r="Z44" s="64"/>
      <c r="AA44" s="172" t="s">
        <v>299</v>
      </c>
      <c r="AB44" s="161"/>
      <c r="AC44" s="161"/>
      <c r="AD44" s="177">
        <f>0.415*2</f>
        <v>0.83</v>
      </c>
      <c r="AE44" s="208"/>
      <c r="AF44" s="178" t="s">
        <v>547</v>
      </c>
      <c r="AG44" s="210">
        <v>0.83</v>
      </c>
      <c r="AH44" s="2" t="s">
        <v>533</v>
      </c>
      <c r="AI44" s="287" t="s">
        <v>561</v>
      </c>
      <c r="AM44" s="223"/>
      <c r="AN44" s="223"/>
      <c r="AP44" s="161"/>
    </row>
    <row r="45" spans="1:42" ht="38.25" customHeight="1" x14ac:dyDescent="0.25">
      <c r="A45" s="74" t="s">
        <v>85</v>
      </c>
      <c r="B45" s="30" t="s">
        <v>36</v>
      </c>
      <c r="C45" s="30" t="s">
        <v>46</v>
      </c>
      <c r="D45" s="251" t="s">
        <v>85</v>
      </c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63"/>
      <c r="U45" s="63"/>
      <c r="V45" s="63"/>
      <c r="W45" s="63"/>
      <c r="X45" s="63" t="s">
        <v>561</v>
      </c>
      <c r="Y45" s="202">
        <f>(184.3+375.7+184.3+375.7)/1000</f>
        <v>1.1200000000000001</v>
      </c>
      <c r="Z45" s="334">
        <f>(43+196+159+132+52+58+82+43+317.7+159+196+52+58+82+132)/1000</f>
        <v>1.7617</v>
      </c>
      <c r="AA45" s="747" t="s">
        <v>695</v>
      </c>
      <c r="AB45" s="161"/>
      <c r="AC45" s="226"/>
      <c r="AD45" s="178">
        <f>1.12+1.762</f>
        <v>2.8820000000000001</v>
      </c>
      <c r="AE45" s="208"/>
      <c r="AF45" s="178" t="s">
        <v>410</v>
      </c>
      <c r="AG45" s="286">
        <f>184.3+58+82+52+196+159+317.7+43+82+58+52+132+159+196+43+375.7+184.3+375.7+184.3</f>
        <v>2934</v>
      </c>
      <c r="AH45" s="783" t="s">
        <v>548</v>
      </c>
      <c r="AI45" s="287" t="s">
        <v>561</v>
      </c>
      <c r="AM45" s="223"/>
      <c r="AN45" s="223"/>
      <c r="AP45" s="161"/>
    </row>
    <row r="46" spans="1:42" ht="26.4" x14ac:dyDescent="0.25">
      <c r="A46" s="74" t="s">
        <v>86</v>
      </c>
      <c r="B46" s="30" t="s">
        <v>36</v>
      </c>
      <c r="C46" s="30" t="s">
        <v>46</v>
      </c>
      <c r="D46" s="251" t="s">
        <v>86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63"/>
      <c r="U46" s="63"/>
      <c r="V46" s="63"/>
      <c r="W46" s="63"/>
      <c r="X46" s="63" t="s">
        <v>561</v>
      </c>
      <c r="Y46" s="64"/>
      <c r="Z46" s="202">
        <f>(57+144+96+130+95+59+135+144+96+130+95+57+59+135)/1000</f>
        <v>1.4319999999999999</v>
      </c>
      <c r="AA46" s="747"/>
      <c r="AB46" s="161"/>
      <c r="AC46" s="226"/>
      <c r="AD46" s="178">
        <v>1.4319999999999999</v>
      </c>
      <c r="AE46" s="208"/>
      <c r="AF46" s="178" t="s">
        <v>410</v>
      </c>
      <c r="AG46" s="210">
        <f>(135+59+57+95+130+96+144+135+59+95+130+96+144+57)+(135+59+57+95+130+96+144+135+59+95+130+96+144+57)</f>
        <v>2864</v>
      </c>
      <c r="AH46" s="784"/>
      <c r="AM46" s="223"/>
      <c r="AN46" s="223"/>
      <c r="AP46" s="161"/>
    </row>
    <row r="47" spans="1:42" ht="26.4" x14ac:dyDescent="0.25">
      <c r="A47" s="74" t="s">
        <v>87</v>
      </c>
      <c r="B47" s="30" t="s">
        <v>36</v>
      </c>
      <c r="C47" s="30" t="s">
        <v>46</v>
      </c>
      <c r="D47" s="251" t="s">
        <v>87</v>
      </c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63"/>
      <c r="U47" s="63"/>
      <c r="V47" s="63"/>
      <c r="W47" s="63"/>
      <c r="X47" s="63" t="s">
        <v>561</v>
      </c>
      <c r="Y47" s="64"/>
      <c r="Z47" s="202">
        <f>(133+159+195+76.2+53.6+47+198.3+49.8+133+159+195+76.2+53.6+47+198.3)/1000</f>
        <v>1.774</v>
      </c>
      <c r="AA47" s="747"/>
      <c r="AB47" s="161"/>
      <c r="AC47" s="226"/>
      <c r="AD47" s="178">
        <v>1.774</v>
      </c>
      <c r="AE47" s="208"/>
      <c r="AF47" s="178" t="s">
        <v>407</v>
      </c>
      <c r="AG47" s="210">
        <f>(133+159+195+76.2+53.6+47+198.3+49.8+133+159+195+76.2+53.6+47+198.3)</f>
        <v>1774</v>
      </c>
      <c r="AH47" s="785"/>
      <c r="AM47" s="223"/>
      <c r="AN47" s="223"/>
      <c r="AP47" s="161"/>
    </row>
    <row r="48" spans="1:42" ht="51" customHeight="1" x14ac:dyDescent="0.25">
      <c r="A48" s="173" t="s">
        <v>88</v>
      </c>
      <c r="B48" s="30" t="s">
        <v>36</v>
      </c>
      <c r="C48" s="30" t="s">
        <v>46</v>
      </c>
      <c r="D48" s="252" t="s">
        <v>88</v>
      </c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63"/>
      <c r="U48" s="63"/>
      <c r="V48" s="63"/>
      <c r="W48" s="63"/>
      <c r="X48" s="63" t="s">
        <v>561</v>
      </c>
      <c r="Y48" s="202">
        <f>(222+222)/1000</f>
        <v>0.44400000000000001</v>
      </c>
      <c r="Z48" s="304">
        <f>(302+204+148+760)/1000</f>
        <v>1.4139999999999999</v>
      </c>
      <c r="AA48" s="172" t="s">
        <v>582</v>
      </c>
      <c r="AB48" s="161"/>
      <c r="AC48" s="226"/>
      <c r="AD48" s="310">
        <f>0.444+1.414</f>
        <v>1.8579999999999999</v>
      </c>
      <c r="AE48" s="208"/>
      <c r="AF48" s="178" t="s">
        <v>441</v>
      </c>
      <c r="AG48" s="210">
        <f>(222+222)+(302+204+148+760)</f>
        <v>1858</v>
      </c>
      <c r="AH48" s="2" t="s">
        <v>536</v>
      </c>
      <c r="AI48" s="287" t="s">
        <v>561</v>
      </c>
      <c r="AM48" s="223"/>
      <c r="AN48" s="223"/>
      <c r="AP48" s="161"/>
    </row>
    <row r="49" spans="1:42" ht="92.4" x14ac:dyDescent="0.25">
      <c r="A49" s="173" t="s">
        <v>89</v>
      </c>
      <c r="B49" s="30" t="s">
        <v>36</v>
      </c>
      <c r="C49" s="30" t="s">
        <v>46</v>
      </c>
      <c r="D49" s="173" t="s">
        <v>89</v>
      </c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63"/>
      <c r="U49" s="63"/>
      <c r="V49" s="63"/>
      <c r="W49" s="63"/>
      <c r="X49" s="63" t="s">
        <v>561</v>
      </c>
      <c r="Y49" s="202">
        <f>(910+910)/1000</f>
        <v>1.82</v>
      </c>
      <c r="Z49" s="304">
        <f>(880+136+106+184+168+252+172+256)/1000</f>
        <v>2.1539999999999999</v>
      </c>
      <c r="AA49" s="172" t="s">
        <v>583</v>
      </c>
      <c r="AB49" s="161"/>
      <c r="AC49" s="161"/>
      <c r="AD49" s="311">
        <f>1.82+2.154</f>
        <v>3.9740000000000002</v>
      </c>
      <c r="AE49" s="208"/>
      <c r="AF49" s="178" t="s">
        <v>441</v>
      </c>
      <c r="AG49" s="210">
        <f>(910+910)+(880+136+106+184+168+252+172+256)</f>
        <v>3974</v>
      </c>
      <c r="AH49" s="2" t="s">
        <v>536</v>
      </c>
      <c r="AI49" s="287" t="s">
        <v>561</v>
      </c>
      <c r="AM49" s="223"/>
      <c r="AN49" s="223"/>
      <c r="AP49" s="161"/>
    </row>
    <row r="50" spans="1:42" ht="30" customHeight="1" x14ac:dyDescent="0.25">
      <c r="A50" s="74" t="s">
        <v>90</v>
      </c>
      <c r="B50" s="30" t="s">
        <v>36</v>
      </c>
      <c r="C50" s="30" t="s">
        <v>46</v>
      </c>
      <c r="D50" s="251" t="s">
        <v>90</v>
      </c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63"/>
      <c r="U50" s="63"/>
      <c r="V50" s="63"/>
      <c r="W50" s="63"/>
      <c r="X50" s="63" t="s">
        <v>561</v>
      </c>
      <c r="Y50" s="64">
        <v>0.11599999999999999</v>
      </c>
      <c r="Z50" s="64"/>
      <c r="AA50" s="172" t="s">
        <v>589</v>
      </c>
      <c r="AB50" s="161"/>
      <c r="AC50" s="161"/>
      <c r="AD50" s="178" t="s">
        <v>450</v>
      </c>
      <c r="AE50" s="161"/>
      <c r="AF50" s="5"/>
      <c r="AH50" s="56" t="s">
        <v>537</v>
      </c>
      <c r="AI50" s="287" t="s">
        <v>570</v>
      </c>
      <c r="AM50" s="223"/>
      <c r="AN50" s="223"/>
      <c r="AP50" s="161"/>
    </row>
    <row r="51" spans="1:42" ht="28.5" customHeight="1" x14ac:dyDescent="0.25">
      <c r="A51" s="74" t="s">
        <v>91</v>
      </c>
      <c r="B51" s="30" t="s">
        <v>36</v>
      </c>
      <c r="C51" s="30" t="s">
        <v>46</v>
      </c>
      <c r="D51" s="74" t="s">
        <v>91</v>
      </c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63"/>
      <c r="U51" s="63"/>
      <c r="V51" s="63"/>
      <c r="W51" s="63"/>
      <c r="X51" s="63" t="s">
        <v>561</v>
      </c>
      <c r="Y51" s="64">
        <v>0.876</v>
      </c>
      <c r="Z51" s="64">
        <v>0.56799999999999995</v>
      </c>
      <c r="AA51" s="172" t="s">
        <v>300</v>
      </c>
      <c r="AB51" s="161"/>
      <c r="AC51" s="161"/>
      <c r="AD51" s="161"/>
      <c r="AE51" s="161"/>
      <c r="AF51" s="161"/>
      <c r="AH51" s="2"/>
      <c r="AM51" s="223"/>
      <c r="AN51" s="223"/>
      <c r="AP51" s="161"/>
    </row>
    <row r="52" spans="1:42" ht="63.75" customHeight="1" x14ac:dyDescent="0.25">
      <c r="A52" s="74" t="s">
        <v>292</v>
      </c>
      <c r="B52" s="30" t="s">
        <v>36</v>
      </c>
      <c r="C52" s="30" t="s">
        <v>46</v>
      </c>
      <c r="D52" s="74" t="s">
        <v>292</v>
      </c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63"/>
      <c r="U52" s="63"/>
      <c r="V52" s="63"/>
      <c r="W52" s="63"/>
      <c r="X52" s="63" t="s">
        <v>703</v>
      </c>
      <c r="Y52" s="203">
        <v>24.966000000000001</v>
      </c>
      <c r="Z52" s="203">
        <v>35.258000000000003</v>
      </c>
      <c r="AA52" s="30" t="s">
        <v>295</v>
      </c>
      <c r="AB52" s="161"/>
      <c r="AC52" s="161"/>
      <c r="AD52" s="224" t="s">
        <v>450</v>
      </c>
      <c r="AE52" s="178"/>
      <c r="AF52" s="178" t="s">
        <v>209</v>
      </c>
      <c r="AG52" s="225" t="s">
        <v>451</v>
      </c>
      <c r="AH52" s="2"/>
      <c r="AI52" s="225" t="s">
        <v>451</v>
      </c>
      <c r="AM52" s="223"/>
      <c r="AN52" s="223"/>
      <c r="AP52" s="161"/>
    </row>
    <row r="53" spans="1:42" ht="63.75" customHeight="1" x14ac:dyDescent="0.25">
      <c r="A53" s="74" t="s">
        <v>294</v>
      </c>
      <c r="B53" s="30" t="s">
        <v>36</v>
      </c>
      <c r="C53" s="30" t="s">
        <v>46</v>
      </c>
      <c r="D53" s="74" t="s">
        <v>294</v>
      </c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63"/>
      <c r="U53" s="63"/>
      <c r="V53" s="63"/>
      <c r="W53" s="63"/>
      <c r="X53" s="63" t="s">
        <v>561</v>
      </c>
      <c r="Y53" s="336">
        <f>1.603*2</f>
        <v>3.206</v>
      </c>
      <c r="Z53" s="66"/>
      <c r="AA53" s="30" t="s">
        <v>296</v>
      </c>
      <c r="AB53" s="161"/>
      <c r="AC53" s="161"/>
      <c r="AD53" s="224" t="s">
        <v>450</v>
      </c>
      <c r="AE53" s="208" t="s">
        <v>472</v>
      </c>
      <c r="AF53" s="178" t="s">
        <v>445</v>
      </c>
      <c r="AG53" s="275" t="s">
        <v>566</v>
      </c>
      <c r="AH53" s="2" t="s">
        <v>539</v>
      </c>
      <c r="AI53" s="291" t="s">
        <v>540</v>
      </c>
      <c r="AJ53" s="62"/>
      <c r="AM53" s="223"/>
      <c r="AN53" s="223"/>
      <c r="AP53" s="161"/>
    </row>
    <row r="54" spans="1:42" s="284" customFormat="1" ht="49.2" customHeight="1" x14ac:dyDescent="0.25">
      <c r="A54" s="251" t="s">
        <v>293</v>
      </c>
      <c r="B54" s="280" t="s">
        <v>36</v>
      </c>
      <c r="C54" s="280" t="s">
        <v>46</v>
      </c>
      <c r="D54" s="251" t="s">
        <v>293</v>
      </c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1"/>
      <c r="U54" s="281"/>
      <c r="V54" s="281"/>
      <c r="W54" s="281"/>
      <c r="X54" s="281" t="s">
        <v>704</v>
      </c>
      <c r="Y54" s="292">
        <v>2.9089999999999998</v>
      </c>
      <c r="Z54" s="292">
        <v>4.9710000000000001</v>
      </c>
      <c r="AA54" s="293" t="s">
        <v>299</v>
      </c>
      <c r="AB54" s="283"/>
      <c r="AC54" s="283"/>
      <c r="AD54" s="288" t="s">
        <v>450</v>
      </c>
      <c r="AE54" s="283"/>
      <c r="AF54" s="283" t="s">
        <v>241</v>
      </c>
      <c r="AG54" s="294" t="s">
        <v>451</v>
      </c>
      <c r="AH54" s="280" t="s">
        <v>541</v>
      </c>
      <c r="AI54" s="220" t="s">
        <v>542</v>
      </c>
      <c r="AM54" s="285"/>
      <c r="AN54" s="285"/>
      <c r="AP54" s="283"/>
    </row>
    <row r="55" spans="1:42" ht="66" x14ac:dyDescent="0.25">
      <c r="A55" s="74" t="s">
        <v>92</v>
      </c>
      <c r="B55" s="30" t="s">
        <v>36</v>
      </c>
      <c r="C55" s="30" t="s">
        <v>46</v>
      </c>
      <c r="D55" s="74" t="s">
        <v>92</v>
      </c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63"/>
      <c r="U55" s="63"/>
      <c r="V55" s="63"/>
      <c r="W55" s="63"/>
      <c r="X55" s="63" t="s">
        <v>561</v>
      </c>
      <c r="Y55" s="177">
        <v>0.52</v>
      </c>
      <c r="Z55" s="64"/>
      <c r="AA55" s="30" t="s">
        <v>170</v>
      </c>
      <c r="AB55" s="161"/>
      <c r="AC55" s="161"/>
      <c r="AD55" s="178">
        <v>0.52</v>
      </c>
      <c r="AE55" s="161"/>
      <c r="AF55" s="178" t="s">
        <v>544</v>
      </c>
      <c r="AH55" s="2" t="s">
        <v>543</v>
      </c>
      <c r="AI55" s="287" t="s">
        <v>561</v>
      </c>
      <c r="AM55" s="223"/>
      <c r="AN55" s="223"/>
      <c r="AP55" s="161"/>
    </row>
    <row r="56" spans="1:42" ht="36" customHeight="1" x14ac:dyDescent="0.25">
      <c r="A56" s="170" t="s">
        <v>93</v>
      </c>
      <c r="B56" s="30" t="s">
        <v>36</v>
      </c>
      <c r="C56" s="30" t="s">
        <v>46</v>
      </c>
      <c r="D56" s="170" t="s">
        <v>93</v>
      </c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63"/>
      <c r="U56" s="63"/>
      <c r="V56" s="63"/>
      <c r="W56" s="63"/>
      <c r="X56" s="63" t="s">
        <v>561</v>
      </c>
      <c r="Y56" s="177">
        <v>1.8</v>
      </c>
      <c r="Z56" s="64"/>
      <c r="AA56" s="30" t="s">
        <v>307</v>
      </c>
      <c r="AB56" s="161"/>
      <c r="AC56" s="161"/>
      <c r="AD56" s="177">
        <v>1.8</v>
      </c>
      <c r="AE56" s="178">
        <v>1800</v>
      </c>
      <c r="AF56" s="178" t="s">
        <v>405</v>
      </c>
      <c r="AH56" s="2"/>
      <c r="AI56" s="287" t="s">
        <v>561</v>
      </c>
      <c r="AM56" s="223"/>
      <c r="AN56" s="223"/>
      <c r="AP56" s="161"/>
    </row>
    <row r="57" spans="1:42" ht="39.6" x14ac:dyDescent="0.25">
      <c r="A57" s="74" t="s">
        <v>94</v>
      </c>
      <c r="B57" s="30" t="s">
        <v>36</v>
      </c>
      <c r="C57" s="30" t="s">
        <v>46</v>
      </c>
      <c r="D57" s="74" t="s">
        <v>94</v>
      </c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63"/>
      <c r="U57" s="63"/>
      <c r="V57" s="63"/>
      <c r="W57" s="63"/>
      <c r="X57" s="63" t="s">
        <v>561</v>
      </c>
      <c r="Y57" s="64">
        <v>0.35799999999999998</v>
      </c>
      <c r="Z57" s="64"/>
      <c r="AA57" s="30" t="s">
        <v>172</v>
      </c>
      <c r="AB57" s="161"/>
      <c r="AC57" s="161"/>
      <c r="AD57" s="161"/>
      <c r="AE57" s="161"/>
      <c r="AF57" s="161"/>
      <c r="AH57" s="2"/>
      <c r="AM57" s="223"/>
      <c r="AN57" s="223"/>
      <c r="AP57" s="161"/>
    </row>
    <row r="58" spans="1:42" ht="39.6" x14ac:dyDescent="0.25">
      <c r="A58" s="170" t="s">
        <v>95</v>
      </c>
      <c r="B58" s="30" t="s">
        <v>36</v>
      </c>
      <c r="C58" s="30" t="s">
        <v>46</v>
      </c>
      <c r="D58" s="170" t="s">
        <v>95</v>
      </c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63"/>
      <c r="U58" s="63"/>
      <c r="V58" s="63"/>
      <c r="W58" s="63"/>
      <c r="X58" s="63" t="s">
        <v>561</v>
      </c>
      <c r="Y58" s="64">
        <v>2.2599999999999998</v>
      </c>
      <c r="Z58" s="64"/>
      <c r="AA58" s="30" t="s">
        <v>174</v>
      </c>
      <c r="AB58" s="161"/>
      <c r="AC58" s="161"/>
      <c r="AD58" s="161"/>
      <c r="AE58" s="161"/>
      <c r="AF58" s="161"/>
      <c r="AH58" s="2"/>
      <c r="AM58" s="223"/>
      <c r="AN58" s="223"/>
      <c r="AP58" s="161"/>
    </row>
    <row r="59" spans="1:42" x14ac:dyDescent="0.25">
      <c r="A59" s="74" t="s">
        <v>96</v>
      </c>
      <c r="B59" s="30" t="s">
        <v>36</v>
      </c>
      <c r="C59" s="30" t="s">
        <v>46</v>
      </c>
      <c r="D59" s="74" t="s">
        <v>96</v>
      </c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63"/>
      <c r="U59" s="63"/>
      <c r="V59" s="63"/>
      <c r="W59" s="63"/>
      <c r="X59" s="63" t="s">
        <v>561</v>
      </c>
      <c r="Y59" s="64"/>
      <c r="Z59" s="64"/>
      <c r="AA59" s="747" t="s">
        <v>176</v>
      </c>
      <c r="AB59" s="161"/>
      <c r="AC59" s="161"/>
      <c r="AD59" s="161"/>
      <c r="AE59" s="161"/>
      <c r="AF59" s="161"/>
      <c r="AH59" s="2"/>
      <c r="AM59" s="223"/>
      <c r="AN59" s="223"/>
      <c r="AP59" s="161"/>
    </row>
    <row r="60" spans="1:42" x14ac:dyDescent="0.25">
      <c r="A60" s="170" t="s">
        <v>97</v>
      </c>
      <c r="B60" s="30" t="s">
        <v>36</v>
      </c>
      <c r="C60" s="30" t="s">
        <v>46</v>
      </c>
      <c r="D60" s="170" t="s">
        <v>97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63"/>
      <c r="U60" s="63"/>
      <c r="V60" s="63"/>
      <c r="W60" s="63"/>
      <c r="X60" s="63" t="s">
        <v>561</v>
      </c>
      <c r="Y60" s="64"/>
      <c r="Z60" s="64"/>
      <c r="AA60" s="747"/>
      <c r="AB60" s="161"/>
      <c r="AC60" s="161"/>
      <c r="AD60" s="161"/>
      <c r="AE60" s="161"/>
      <c r="AF60" s="161"/>
      <c r="AH60" s="2"/>
      <c r="AM60" s="223"/>
      <c r="AN60" s="223"/>
      <c r="AP60" s="161"/>
    </row>
    <row r="61" spans="1:42" x14ac:dyDescent="0.25">
      <c r="A61" s="74" t="s">
        <v>98</v>
      </c>
      <c r="B61" s="30" t="s">
        <v>36</v>
      </c>
      <c r="C61" s="30" t="s">
        <v>46</v>
      </c>
      <c r="D61" s="74" t="s">
        <v>98</v>
      </c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63"/>
      <c r="U61" s="63"/>
      <c r="V61" s="63"/>
      <c r="W61" s="63"/>
      <c r="X61" s="63" t="s">
        <v>561</v>
      </c>
      <c r="Z61" s="64"/>
      <c r="AA61" s="747"/>
      <c r="AB61" s="161"/>
      <c r="AC61" s="161"/>
      <c r="AD61" s="161"/>
      <c r="AE61" s="161"/>
      <c r="AF61" s="161"/>
      <c r="AH61" s="2"/>
      <c r="AM61" s="223"/>
      <c r="AN61" s="223"/>
      <c r="AP61" s="161"/>
    </row>
    <row r="62" spans="1:42" x14ac:dyDescent="0.25">
      <c r="A62" s="170" t="s">
        <v>99</v>
      </c>
      <c r="B62" s="30" t="s">
        <v>36</v>
      </c>
      <c r="C62" s="30" t="s">
        <v>46</v>
      </c>
      <c r="D62" s="170" t="s">
        <v>99</v>
      </c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63"/>
      <c r="U62" s="63"/>
      <c r="V62" s="63"/>
      <c r="W62" s="63"/>
      <c r="X62" s="63" t="s">
        <v>561</v>
      </c>
      <c r="Y62" s="64">
        <v>4.84</v>
      </c>
      <c r="Z62" s="64"/>
      <c r="AA62" s="747"/>
      <c r="AB62" s="161"/>
      <c r="AC62" s="161"/>
      <c r="AD62" s="161"/>
      <c r="AE62" s="161"/>
      <c r="AF62" s="161"/>
      <c r="AH62" s="2"/>
      <c r="AM62" s="223"/>
      <c r="AN62" s="223"/>
      <c r="AP62" s="161"/>
    </row>
    <row r="63" spans="1:42" x14ac:dyDescent="0.25">
      <c r="A63" s="74" t="s">
        <v>100</v>
      </c>
      <c r="B63" s="30" t="s">
        <v>36</v>
      </c>
      <c r="C63" s="30" t="s">
        <v>46</v>
      </c>
      <c r="D63" s="74" t="s">
        <v>100</v>
      </c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63"/>
      <c r="U63" s="63"/>
      <c r="V63" s="63"/>
      <c r="W63" s="63"/>
      <c r="X63" s="63" t="s">
        <v>561</v>
      </c>
      <c r="Z63" s="64"/>
      <c r="AA63" s="747"/>
      <c r="AB63" s="161"/>
      <c r="AC63" s="161"/>
      <c r="AD63" s="161"/>
      <c r="AE63" s="161"/>
      <c r="AF63" s="161"/>
      <c r="AH63" s="2"/>
      <c r="AM63" s="223"/>
      <c r="AN63" s="223"/>
      <c r="AP63" s="161"/>
    </row>
    <row r="64" spans="1:42" ht="39.6" x14ac:dyDescent="0.25">
      <c r="A64" s="74" t="s">
        <v>101</v>
      </c>
      <c r="B64" s="30" t="s">
        <v>36</v>
      </c>
      <c r="C64" s="30" t="s">
        <v>46</v>
      </c>
      <c r="D64" s="74" t="s">
        <v>101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63"/>
      <c r="U64" s="63"/>
      <c r="V64" s="63"/>
      <c r="W64" s="63"/>
      <c r="X64" s="63" t="s">
        <v>561</v>
      </c>
      <c r="Y64" s="177">
        <v>0.56399999999999995</v>
      </c>
      <c r="Z64" s="202">
        <f>(220+130+130+100+220+200)/1000</f>
        <v>1</v>
      </c>
      <c r="AA64" s="30" t="s">
        <v>298</v>
      </c>
      <c r="AB64" s="161"/>
      <c r="AC64" s="161"/>
      <c r="AD64" s="178">
        <f>(564+(200+220+100+130+130+220))/1000</f>
        <v>1.5640000000000001</v>
      </c>
      <c r="AE64" s="178">
        <f>564+(200+220+100+130+130+220)</f>
        <v>1564</v>
      </c>
      <c r="AF64" s="178" t="s">
        <v>407</v>
      </c>
      <c r="AH64" s="2"/>
      <c r="AI64" s="287" t="s">
        <v>561</v>
      </c>
      <c r="AM64" s="223"/>
      <c r="AN64" s="223"/>
      <c r="AP64" s="161"/>
    </row>
    <row r="65" spans="1:42" ht="26.4" x14ac:dyDescent="0.25">
      <c r="A65" s="170" t="s">
        <v>102</v>
      </c>
      <c r="B65" s="30" t="s">
        <v>36</v>
      </c>
      <c r="C65" s="30" t="s">
        <v>46</v>
      </c>
      <c r="D65" s="170" t="s">
        <v>102</v>
      </c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63"/>
      <c r="U65" s="63"/>
      <c r="V65" s="63"/>
      <c r="W65" s="63"/>
      <c r="X65" s="332" t="s">
        <v>712</v>
      </c>
      <c r="Y65" s="64">
        <v>1.06</v>
      </c>
      <c r="Z65" s="202">
        <v>1.129</v>
      </c>
      <c r="AA65" s="30" t="s">
        <v>308</v>
      </c>
      <c r="AB65" s="161"/>
      <c r="AC65" s="161"/>
      <c r="AD65" s="178">
        <f>1129/1000</f>
        <v>1.129</v>
      </c>
      <c r="AE65" s="178">
        <f>1129</f>
        <v>1129</v>
      </c>
      <c r="AF65" s="178" t="s">
        <v>552</v>
      </c>
      <c r="AG65" s="212"/>
      <c r="AH65" s="2"/>
      <c r="AI65" s="287" t="s">
        <v>713</v>
      </c>
      <c r="AM65" s="223"/>
      <c r="AN65" s="223"/>
      <c r="AP65" s="161"/>
    </row>
    <row r="66" spans="1:42" ht="38.25" customHeight="1" x14ac:dyDescent="0.25">
      <c r="A66" s="74" t="s">
        <v>203</v>
      </c>
      <c r="B66" s="30" t="s">
        <v>36</v>
      </c>
      <c r="C66" s="30" t="s">
        <v>46</v>
      </c>
      <c r="D66" s="74" t="s">
        <v>203</v>
      </c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63"/>
      <c r="U66" s="63"/>
      <c r="V66" s="63"/>
      <c r="W66" s="63"/>
      <c r="X66" s="63" t="s">
        <v>561</v>
      </c>
      <c r="Y66" s="64">
        <v>5</v>
      </c>
      <c r="Z66" s="64"/>
      <c r="AA66" s="747" t="s">
        <v>181</v>
      </c>
      <c r="AB66" s="161"/>
      <c r="AC66" s="161"/>
      <c r="AD66" s="161"/>
      <c r="AE66" s="161"/>
      <c r="AF66" s="161"/>
      <c r="AG66" s="212"/>
      <c r="AH66" s="2"/>
      <c r="AM66" s="223"/>
      <c r="AN66" s="223"/>
      <c r="AP66" s="161"/>
    </row>
    <row r="67" spans="1:42" ht="34.200000000000003" x14ac:dyDescent="0.25">
      <c r="A67" s="170" t="s">
        <v>204</v>
      </c>
      <c r="B67" s="30" t="s">
        <v>36</v>
      </c>
      <c r="C67" s="30" t="s">
        <v>46</v>
      </c>
      <c r="D67" s="170" t="s">
        <v>204</v>
      </c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63"/>
      <c r="U67" s="63"/>
      <c r="V67" s="63"/>
      <c r="W67" s="63"/>
      <c r="X67" s="63" t="s">
        <v>561</v>
      </c>
      <c r="Z67" s="64"/>
      <c r="AA67" s="747"/>
      <c r="AB67" s="161"/>
      <c r="AC67" s="161"/>
      <c r="AD67" s="161"/>
      <c r="AE67" s="161"/>
      <c r="AF67" s="161"/>
      <c r="AG67" s="212"/>
      <c r="AH67" s="2"/>
      <c r="AM67" s="223"/>
      <c r="AN67" s="223"/>
      <c r="AP67" s="161"/>
    </row>
    <row r="68" spans="1:42" ht="39.6" x14ac:dyDescent="0.25">
      <c r="A68" s="74" t="s">
        <v>106</v>
      </c>
      <c r="B68" s="30" t="s">
        <v>36</v>
      </c>
      <c r="C68" s="30" t="s">
        <v>46</v>
      </c>
      <c r="D68" s="74" t="s">
        <v>106</v>
      </c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63"/>
      <c r="U68" s="63"/>
      <c r="V68" s="63"/>
      <c r="W68" s="63"/>
      <c r="X68" s="63" t="s">
        <v>561</v>
      </c>
      <c r="Y68" s="64">
        <v>0.18</v>
      </c>
      <c r="Z68" s="64"/>
      <c r="AA68" s="30" t="s">
        <v>185</v>
      </c>
      <c r="AB68" s="161"/>
      <c r="AC68" s="161"/>
      <c r="AD68" s="161"/>
      <c r="AE68" s="161"/>
      <c r="AF68" s="161"/>
      <c r="AG68" s="212"/>
      <c r="AH68" s="2"/>
      <c r="AM68" s="223"/>
      <c r="AN68" s="223"/>
      <c r="AP68" s="161"/>
    </row>
    <row r="69" spans="1:42" ht="39.6" x14ac:dyDescent="0.25">
      <c r="A69" s="170" t="s">
        <v>107</v>
      </c>
      <c r="B69" s="30" t="s">
        <v>36</v>
      </c>
      <c r="C69" s="30" t="s">
        <v>46</v>
      </c>
      <c r="D69" s="170" t="s">
        <v>107</v>
      </c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63"/>
      <c r="U69" s="63"/>
      <c r="V69" s="63"/>
      <c r="W69" s="63"/>
      <c r="X69" s="63" t="s">
        <v>561</v>
      </c>
      <c r="Y69" s="64">
        <v>1.29</v>
      </c>
      <c r="Z69" s="64"/>
      <c r="AA69" s="30" t="s">
        <v>187</v>
      </c>
      <c r="AB69" s="161"/>
      <c r="AC69" s="161"/>
      <c r="AD69" s="161"/>
      <c r="AE69" s="161"/>
      <c r="AF69" s="161"/>
      <c r="AG69" s="212"/>
      <c r="AH69" s="2"/>
      <c r="AM69" s="223"/>
      <c r="AN69" s="223"/>
      <c r="AP69" s="161"/>
    </row>
    <row r="70" spans="1:42" ht="39.6" x14ac:dyDescent="0.25">
      <c r="A70" s="74" t="s">
        <v>105</v>
      </c>
      <c r="B70" s="30" t="s">
        <v>36</v>
      </c>
      <c r="C70" s="30" t="s">
        <v>46</v>
      </c>
      <c r="D70" s="74" t="s">
        <v>105</v>
      </c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63"/>
      <c r="U70" s="63"/>
      <c r="V70" s="63"/>
      <c r="W70" s="63"/>
      <c r="X70" s="63" t="s">
        <v>561</v>
      </c>
      <c r="Y70" s="64"/>
      <c r="Z70" s="64"/>
      <c r="AA70" s="30" t="s">
        <v>183</v>
      </c>
      <c r="AB70" s="161"/>
      <c r="AC70" s="161"/>
      <c r="AD70" s="161"/>
      <c r="AE70" s="161"/>
      <c r="AF70" s="161"/>
      <c r="AG70" s="212"/>
      <c r="AH70" s="2"/>
      <c r="AM70" s="223"/>
      <c r="AN70" s="223"/>
      <c r="AP70" s="161"/>
    </row>
    <row r="71" spans="1:42" ht="39.6" x14ac:dyDescent="0.25">
      <c r="A71" s="170" t="s">
        <v>108</v>
      </c>
      <c r="B71" s="30" t="s">
        <v>36</v>
      </c>
      <c r="C71" s="30" t="s">
        <v>46</v>
      </c>
      <c r="D71" s="170" t="s">
        <v>108</v>
      </c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63"/>
      <c r="U71" s="63"/>
      <c r="V71" s="63"/>
      <c r="W71" s="63"/>
      <c r="X71" s="63" t="s">
        <v>561</v>
      </c>
      <c r="Z71" s="64"/>
      <c r="AA71" s="30" t="s">
        <v>189</v>
      </c>
      <c r="AB71" s="161"/>
      <c r="AC71" s="161"/>
      <c r="AD71" s="161"/>
      <c r="AE71" s="161"/>
      <c r="AF71" s="161"/>
      <c r="AG71" s="212"/>
      <c r="AH71" s="2"/>
      <c r="AM71" s="223"/>
      <c r="AN71" s="223"/>
      <c r="AP71" s="161"/>
    </row>
    <row r="72" spans="1:42" ht="15" customHeight="1" x14ac:dyDescent="0.25">
      <c r="A72" s="170" t="s">
        <v>109</v>
      </c>
      <c r="B72" s="30" t="s">
        <v>36</v>
      </c>
      <c r="C72" s="30" t="s">
        <v>46</v>
      </c>
      <c r="D72" s="170" t="s">
        <v>109</v>
      </c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63"/>
      <c r="U72" s="63"/>
      <c r="V72" s="63"/>
      <c r="W72" s="63"/>
      <c r="X72" s="63" t="s">
        <v>561</v>
      </c>
      <c r="Y72" s="64">
        <v>9.3770000000000007</v>
      </c>
      <c r="Z72" s="64"/>
      <c r="AA72" s="747" t="s">
        <v>191</v>
      </c>
      <c r="AB72" s="161"/>
      <c r="AC72" s="161"/>
      <c r="AD72" s="161"/>
      <c r="AE72" s="161"/>
      <c r="AF72" s="161"/>
      <c r="AG72" s="212"/>
      <c r="AH72" s="2"/>
      <c r="AM72" s="223"/>
      <c r="AN72" s="223"/>
      <c r="AP72" s="161"/>
    </row>
    <row r="73" spans="1:42" x14ac:dyDescent="0.25">
      <c r="A73" s="170" t="s">
        <v>110</v>
      </c>
      <c r="B73" s="30" t="s">
        <v>36</v>
      </c>
      <c r="C73" s="30" t="s">
        <v>46</v>
      </c>
      <c r="D73" s="170" t="s">
        <v>110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63"/>
      <c r="U73" s="63"/>
      <c r="V73" s="63"/>
      <c r="W73" s="63"/>
      <c r="X73" s="63" t="s">
        <v>561</v>
      </c>
      <c r="Y73" s="64"/>
      <c r="Z73" s="64"/>
      <c r="AA73" s="747"/>
      <c r="AB73" s="161"/>
      <c r="AC73" s="161"/>
      <c r="AD73" s="161"/>
      <c r="AE73" s="161"/>
      <c r="AF73" s="161"/>
      <c r="AG73" s="212"/>
      <c r="AH73" s="2"/>
      <c r="AM73" s="223"/>
      <c r="AN73" s="223"/>
      <c r="AP73" s="161"/>
    </row>
    <row r="74" spans="1:42" x14ac:dyDescent="0.25">
      <c r="A74" s="170" t="s">
        <v>111</v>
      </c>
      <c r="B74" s="30" t="s">
        <v>36</v>
      </c>
      <c r="C74" s="30" t="s">
        <v>46</v>
      </c>
      <c r="D74" s="170" t="s">
        <v>111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63"/>
      <c r="U74" s="63"/>
      <c r="V74" s="63"/>
      <c r="W74" s="63"/>
      <c r="X74" s="63" t="s">
        <v>561</v>
      </c>
      <c r="Y74" s="64"/>
      <c r="Z74" s="64"/>
      <c r="AA74" s="747"/>
      <c r="AB74" s="161"/>
      <c r="AC74" s="161"/>
      <c r="AD74" s="161"/>
      <c r="AE74" s="161"/>
      <c r="AF74" s="161"/>
      <c r="AG74" s="212"/>
      <c r="AH74" s="2"/>
      <c r="AM74" s="223"/>
      <c r="AN74" s="223"/>
      <c r="AP74" s="161"/>
    </row>
    <row r="75" spans="1:42" ht="12.75" customHeight="1" x14ac:dyDescent="0.25">
      <c r="A75" s="170" t="s">
        <v>112</v>
      </c>
      <c r="B75" s="30" t="s">
        <v>36</v>
      </c>
      <c r="C75" s="30" t="s">
        <v>46</v>
      </c>
      <c r="D75" s="170" t="s">
        <v>112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63"/>
      <c r="U75" s="63"/>
      <c r="V75" s="63"/>
      <c r="W75" s="63"/>
      <c r="X75" s="63" t="s">
        <v>561</v>
      </c>
      <c r="Z75" s="64"/>
      <c r="AA75" s="747"/>
      <c r="AB75" s="161"/>
      <c r="AC75" s="161"/>
      <c r="AD75" s="161"/>
      <c r="AE75" s="161"/>
      <c r="AF75" s="161"/>
      <c r="AG75" s="212"/>
      <c r="AH75" s="2"/>
      <c r="AM75" s="223"/>
      <c r="AN75" s="223"/>
      <c r="AP75" s="161"/>
    </row>
    <row r="76" spans="1:42" ht="39.6" x14ac:dyDescent="0.25">
      <c r="A76" s="170" t="s">
        <v>205</v>
      </c>
      <c r="B76" s="30" t="s">
        <v>36</v>
      </c>
      <c r="C76" s="30" t="s">
        <v>46</v>
      </c>
      <c r="D76" s="170" t="s">
        <v>205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63"/>
      <c r="U76" s="63"/>
      <c r="V76" s="63"/>
      <c r="W76" s="63"/>
      <c r="X76" s="63" t="s">
        <v>561</v>
      </c>
      <c r="Y76" s="64">
        <v>0.85599999999999998</v>
      </c>
      <c r="AA76" s="30" t="s">
        <v>193</v>
      </c>
      <c r="AB76" s="161"/>
      <c r="AC76" s="161"/>
      <c r="AD76" s="161"/>
      <c r="AE76" s="161"/>
      <c r="AF76" s="161"/>
      <c r="AG76" s="212"/>
      <c r="AH76" s="2"/>
      <c r="AM76" s="223"/>
      <c r="AN76" s="223"/>
      <c r="AP76" s="161"/>
    </row>
    <row r="77" spans="1:42" ht="48" customHeight="1" x14ac:dyDescent="0.25">
      <c r="A77" s="170" t="s">
        <v>411</v>
      </c>
      <c r="B77" s="30" t="s">
        <v>36</v>
      </c>
      <c r="C77" s="30" t="s">
        <v>46</v>
      </c>
      <c r="D77" s="253" t="s">
        <v>411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63"/>
      <c r="U77" s="63"/>
      <c r="V77" s="63"/>
      <c r="W77" s="63"/>
      <c r="X77" s="63"/>
      <c r="Y77" s="177">
        <f>(2760+190)/1000</f>
        <v>2.95</v>
      </c>
      <c r="Z77" s="177">
        <v>1.78</v>
      </c>
      <c r="AA77" s="30" t="s">
        <v>586</v>
      </c>
      <c r="AB77" s="161"/>
      <c r="AC77" s="161"/>
      <c r="AD77" s="178">
        <f>2.95+1.78</f>
        <v>4.7300000000000004</v>
      </c>
      <c r="AE77" s="208"/>
      <c r="AF77" s="71" t="s">
        <v>406</v>
      </c>
      <c r="AG77" s="295"/>
      <c r="AH77" s="2" t="s">
        <v>545</v>
      </c>
      <c r="AI77" s="296" t="s">
        <v>584</v>
      </c>
      <c r="AJ77" s="62"/>
      <c r="AK77" s="67" t="s">
        <v>473</v>
      </c>
      <c r="AM77" s="223"/>
      <c r="AN77" s="223"/>
      <c r="AP77" s="30"/>
    </row>
    <row r="78" spans="1:42" ht="59.25" customHeight="1" x14ac:dyDescent="0.25">
      <c r="A78" s="170" t="s">
        <v>115</v>
      </c>
      <c r="B78" s="30" t="s">
        <v>36</v>
      </c>
      <c r="C78" s="30" t="s">
        <v>46</v>
      </c>
      <c r="D78" s="253" t="s">
        <v>115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63"/>
      <c r="U78" s="63"/>
      <c r="V78" s="63"/>
      <c r="W78" s="63"/>
      <c r="X78" s="63"/>
      <c r="Y78" s="207">
        <v>0.36</v>
      </c>
      <c r="Z78" s="64"/>
      <c r="AA78" s="30" t="s">
        <v>585</v>
      </c>
      <c r="AB78" s="161"/>
      <c r="AC78" s="161"/>
      <c r="AD78" s="178">
        <v>0.36</v>
      </c>
      <c r="AE78" s="208"/>
      <c r="AF78" s="71" t="s">
        <v>406</v>
      </c>
      <c r="AG78" s="254">
        <v>0.36</v>
      </c>
      <c r="AH78" s="747" t="s">
        <v>546</v>
      </c>
      <c r="AI78" s="296" t="s">
        <v>587</v>
      </c>
      <c r="AM78" s="223"/>
      <c r="AN78" s="223"/>
      <c r="AP78" s="30"/>
    </row>
    <row r="79" spans="1:42" ht="59.25" customHeight="1" x14ac:dyDescent="0.25">
      <c r="A79" s="170" t="s">
        <v>116</v>
      </c>
      <c r="B79" s="30" t="s">
        <v>36</v>
      </c>
      <c r="C79" s="30" t="s">
        <v>46</v>
      </c>
      <c r="D79" s="253" t="s">
        <v>116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63"/>
      <c r="U79" s="63"/>
      <c r="V79" s="63"/>
      <c r="W79" s="63"/>
      <c r="X79" s="63"/>
      <c r="Y79" s="204">
        <v>0.14199999999999999</v>
      </c>
      <c r="Z79" s="63"/>
      <c r="AA79" s="30" t="s">
        <v>585</v>
      </c>
      <c r="AB79" s="161"/>
      <c r="AC79" s="161"/>
      <c r="AD79" s="178">
        <v>0.14199999999999999</v>
      </c>
      <c r="AE79" s="208"/>
      <c r="AF79" s="71" t="s">
        <v>406</v>
      </c>
      <c r="AG79" s="255">
        <v>0.14199999999999999</v>
      </c>
      <c r="AH79" s="747"/>
      <c r="AI79" s="296" t="s">
        <v>588</v>
      </c>
      <c r="AM79" s="223"/>
      <c r="AN79" s="223"/>
      <c r="AP79" s="30"/>
    </row>
    <row r="80" spans="1:42" s="284" customFormat="1" ht="57" x14ac:dyDescent="0.25">
      <c r="A80" s="253" t="s">
        <v>310</v>
      </c>
      <c r="B80" s="280" t="s">
        <v>36</v>
      </c>
      <c r="C80" s="280" t="s">
        <v>46</v>
      </c>
      <c r="D80" s="253" t="s">
        <v>310</v>
      </c>
      <c r="E80" s="280"/>
      <c r="F80" s="280"/>
      <c r="G80" s="280"/>
      <c r="H80" s="280"/>
      <c r="I80" s="280"/>
      <c r="J80" s="280"/>
      <c r="K80" s="280"/>
      <c r="L80" s="280"/>
      <c r="M80" s="280"/>
      <c r="N80" s="280"/>
      <c r="O80" s="280"/>
      <c r="P80" s="280"/>
      <c r="Q80" s="280"/>
      <c r="R80" s="280"/>
      <c r="S80" s="280"/>
      <c r="T80" s="281"/>
      <c r="U80" s="281"/>
      <c r="V80" s="281"/>
      <c r="W80" s="281"/>
      <c r="X80" s="281"/>
      <c r="Y80" s="281"/>
      <c r="AA80" s="280" t="s">
        <v>299</v>
      </c>
      <c r="AB80" s="283"/>
      <c r="AC80" s="283"/>
      <c r="AD80" s="288" t="s">
        <v>450</v>
      </c>
      <c r="AE80" s="283"/>
      <c r="AF80" s="283" t="s">
        <v>525</v>
      </c>
      <c r="AG80" s="218" t="s">
        <v>451</v>
      </c>
      <c r="AH80" s="289" t="s">
        <v>526</v>
      </c>
      <c r="AM80" s="285"/>
      <c r="AN80" s="285"/>
      <c r="AP80" s="283"/>
    </row>
    <row r="81" spans="1:42" ht="45.6" x14ac:dyDescent="0.25">
      <c r="A81" s="170" t="s">
        <v>311</v>
      </c>
      <c r="B81" s="30" t="s">
        <v>36</v>
      </c>
      <c r="C81" s="30" t="s">
        <v>46</v>
      </c>
      <c r="D81" s="170" t="s">
        <v>311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63"/>
      <c r="U81" s="63"/>
      <c r="V81" s="63"/>
      <c r="W81" s="63"/>
      <c r="X81" s="63"/>
      <c r="Y81" s="63"/>
      <c r="Z81" s="306">
        <v>3.44</v>
      </c>
      <c r="AA81" s="30" t="s">
        <v>299</v>
      </c>
      <c r="AB81" s="161"/>
      <c r="AC81" s="161"/>
      <c r="AD81" s="204"/>
      <c r="AE81" s="178"/>
      <c r="AF81" s="288" t="s">
        <v>312</v>
      </c>
      <c r="AI81" s="287" t="s">
        <v>580</v>
      </c>
      <c r="AM81" s="223"/>
      <c r="AN81" s="223"/>
      <c r="AP81" s="161"/>
    </row>
    <row r="82" spans="1:42" ht="57" x14ac:dyDescent="0.25">
      <c r="A82" s="170" t="s">
        <v>404</v>
      </c>
      <c r="B82" s="30" t="s">
        <v>36</v>
      </c>
      <c r="C82" s="30" t="s">
        <v>46</v>
      </c>
      <c r="D82" s="170" t="s">
        <v>404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63"/>
      <c r="U82" s="63"/>
      <c r="V82" s="63"/>
      <c r="W82" s="63"/>
      <c r="X82" s="63"/>
      <c r="Y82" s="306">
        <v>3.2</v>
      </c>
      <c r="Z82" s="63"/>
      <c r="AA82" s="30" t="s">
        <v>299</v>
      </c>
      <c r="AB82" s="161"/>
      <c r="AC82" s="161"/>
      <c r="AD82" s="204"/>
      <c r="AE82" s="178"/>
      <c r="AF82" s="288" t="s">
        <v>403</v>
      </c>
      <c r="AI82" s="287" t="s">
        <v>579</v>
      </c>
      <c r="AM82" s="223"/>
      <c r="AN82" s="223"/>
      <c r="AP82" s="161"/>
    </row>
    <row r="83" spans="1:42" ht="28.95" customHeight="1" x14ac:dyDescent="0.25">
      <c r="A83" s="30" t="s">
        <v>36</v>
      </c>
      <c r="B83" s="30" t="s">
        <v>5</v>
      </c>
      <c r="C83" s="747"/>
      <c r="D83" s="747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63">
        <f>SUM(T13:T82)</f>
        <v>0.15</v>
      </c>
      <c r="U83" s="63"/>
      <c r="V83" s="63"/>
      <c r="W83" s="63"/>
      <c r="X83" s="63"/>
      <c r="Y83" s="63">
        <f>SUM(Y13:Y82)</f>
        <v>106.64600000000002</v>
      </c>
      <c r="Z83" s="63">
        <f>SUM(Z13:Z82)</f>
        <v>105.20060000000002</v>
      </c>
      <c r="AA83" s="747" t="s">
        <v>36</v>
      </c>
      <c r="AB83" s="747"/>
      <c r="AC83" s="747"/>
      <c r="AD83" s="747"/>
      <c r="AE83" s="747"/>
      <c r="AF83" s="747"/>
      <c r="AH83" s="279"/>
    </row>
    <row r="84" spans="1:42" x14ac:dyDescent="0.2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797">
        <f>W83+X83+Y83+Z83</f>
        <v>211.84660000000002</v>
      </c>
      <c r="X84" s="797"/>
      <c r="Y84" s="797"/>
      <c r="Z84" s="797"/>
      <c r="AA84" s="32"/>
      <c r="AB84" s="32"/>
      <c r="AC84" s="32"/>
      <c r="AD84" s="32"/>
      <c r="AE84" s="32"/>
      <c r="AF84" s="32"/>
      <c r="AP84" s="32"/>
    </row>
    <row r="85" spans="1:42" x14ac:dyDescent="0.2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P85" s="32"/>
    </row>
    <row r="86" spans="1:42" ht="21" x14ac:dyDescent="0.4">
      <c r="A86" s="32"/>
      <c r="B86" s="32"/>
      <c r="C86" s="32"/>
      <c r="D86" s="32"/>
      <c r="E86" s="32"/>
      <c r="F86" s="32"/>
      <c r="G86" s="32"/>
      <c r="H86" s="32"/>
      <c r="I86" s="69"/>
      <c r="J86" s="32"/>
      <c r="K86" s="32"/>
      <c r="L86" s="32"/>
      <c r="N86" s="32"/>
      <c r="O86" s="32"/>
      <c r="P86" s="32"/>
      <c r="Q86" s="32"/>
      <c r="R86" s="32"/>
      <c r="S86" s="69">
        <f t="shared" ref="S86:X86" si="0">SUBTOTAL(9,S13:S82)</f>
        <v>0</v>
      </c>
      <c r="T86" s="69">
        <f t="shared" si="0"/>
        <v>0.15</v>
      </c>
      <c r="U86" s="69">
        <f t="shared" si="0"/>
        <v>0</v>
      </c>
      <c r="V86" s="69">
        <f t="shared" si="0"/>
        <v>0</v>
      </c>
      <c r="W86" s="69">
        <f t="shared" si="0"/>
        <v>0</v>
      </c>
      <c r="X86" s="69">
        <f t="shared" si="0"/>
        <v>0</v>
      </c>
      <c r="Y86" s="209">
        <f>SUBTOTAL(9,Y13:Y82)</f>
        <v>106.64600000000002</v>
      </c>
      <c r="Z86" s="209">
        <f>SUBTOTAL(9,Z13:Z82)</f>
        <v>105.20060000000002</v>
      </c>
      <c r="AA86" s="32"/>
      <c r="AB86" s="32"/>
      <c r="AC86" s="32"/>
      <c r="AD86" s="32"/>
      <c r="AE86" s="32"/>
      <c r="AF86" s="32"/>
      <c r="AP86" s="32"/>
    </row>
    <row r="87" spans="1:42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P87" s="32"/>
    </row>
    <row r="88" spans="1:42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P88" s="32"/>
    </row>
    <row r="89" spans="1:42" x14ac:dyDescent="0.25">
      <c r="AA89" s="174"/>
    </row>
    <row r="90" spans="1:42" x14ac:dyDescent="0.25">
      <c r="AC90" s="67">
        <f>(135+59+57+95+130+96+144+135+59+95+130+96+144+57)</f>
        <v>1432</v>
      </c>
    </row>
    <row r="91" spans="1:42" x14ac:dyDescent="0.25">
      <c r="AF91" s="67" t="s">
        <v>407</v>
      </c>
    </row>
  </sheetData>
  <autoFilter ref="A12:AS84" xr:uid="{00000000-0009-0000-0000-000002000000}"/>
  <mergeCells count="69">
    <mergeCell ref="M1:Z1"/>
    <mergeCell ref="M2:T2"/>
    <mergeCell ref="M3:T3"/>
    <mergeCell ref="U3:Z3"/>
    <mergeCell ref="M4:T4"/>
    <mergeCell ref="A1:L1"/>
    <mergeCell ref="A2:H2"/>
    <mergeCell ref="A3:H3"/>
    <mergeCell ref="I3:L3"/>
    <mergeCell ref="A4:H4"/>
    <mergeCell ref="I4:L4"/>
    <mergeCell ref="I2:L2"/>
    <mergeCell ref="E9:H9"/>
    <mergeCell ref="C7:C11"/>
    <mergeCell ref="D7:D11"/>
    <mergeCell ref="E10:F10"/>
    <mergeCell ref="AC8:AC11"/>
    <mergeCell ref="AB8:AB11"/>
    <mergeCell ref="P10:Q10"/>
    <mergeCell ref="AA7:AA11"/>
    <mergeCell ref="E7:V7"/>
    <mergeCell ref="V9:V11"/>
    <mergeCell ref="G10:H10"/>
    <mergeCell ref="R9:R11"/>
    <mergeCell ref="E8:H8"/>
    <mergeCell ref="K10:L10"/>
    <mergeCell ref="S9:S11"/>
    <mergeCell ref="U8:V8"/>
    <mergeCell ref="AA83:AF83"/>
    <mergeCell ref="AB16:AB17"/>
    <mergeCell ref="AC16:AC17"/>
    <mergeCell ref="AD16:AD17"/>
    <mergeCell ref="AE16:AE17"/>
    <mergeCell ref="AA13:AA19"/>
    <mergeCell ref="AA45:AA47"/>
    <mergeCell ref="AA59:AA63"/>
    <mergeCell ref="AA66:AA67"/>
    <mergeCell ref="AA72:AA75"/>
    <mergeCell ref="M8:Q8"/>
    <mergeCell ref="M9:Q9"/>
    <mergeCell ref="R8:T8"/>
    <mergeCell ref="AE8:AE11"/>
    <mergeCell ref="AD8:AD11"/>
    <mergeCell ref="W84:Z84"/>
    <mergeCell ref="A5:V5"/>
    <mergeCell ref="W4:Z5"/>
    <mergeCell ref="W8:W11"/>
    <mergeCell ref="X8:X11"/>
    <mergeCell ref="Y8:Y11"/>
    <mergeCell ref="Z8:Z11"/>
    <mergeCell ref="C83:D83"/>
    <mergeCell ref="U9:U11"/>
    <mergeCell ref="I9:L9"/>
    <mergeCell ref="I8:L8"/>
    <mergeCell ref="I10:J10"/>
    <mergeCell ref="M10:O10"/>
    <mergeCell ref="T9:T11"/>
    <mergeCell ref="A7:A11"/>
    <mergeCell ref="B7:B11"/>
    <mergeCell ref="AH35:AH36"/>
    <mergeCell ref="AH45:AH47"/>
    <mergeCell ref="AH78:AH79"/>
    <mergeCell ref="AP7:AP11"/>
    <mergeCell ref="W7:Z7"/>
    <mergeCell ref="AB13:AB15"/>
    <mergeCell ref="AC13:AC15"/>
    <mergeCell ref="AD13:AD15"/>
    <mergeCell ref="AE13:AE15"/>
    <mergeCell ref="AB7:AE7"/>
  </mergeCells>
  <phoneticPr fontId="34" type="noConversion"/>
  <hyperlinks>
    <hyperlink ref="I4" r:id="rId1" xr:uid="{00000000-0004-0000-02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13" orientation="landscape" r:id="rId2"/>
  <rowBreaks count="1" manualBreakCount="1">
    <brk id="39" max="40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B1:AC660"/>
  <sheetViews>
    <sheetView tabSelected="1" view="pageBreakPreview" zoomScaleNormal="100" zoomScaleSheetLayoutView="100" workbookViewId="0">
      <pane xSplit="6" ySplit="5" topLeftCell="G6" activePane="bottomRight" state="frozen"/>
      <selection pane="topRight" activeCell="C1" sqref="C1"/>
      <selection pane="bottomLeft" activeCell="A6" sqref="A6"/>
      <selection pane="bottomRight" activeCell="AJ6" sqref="AJ6"/>
    </sheetView>
  </sheetViews>
  <sheetFormatPr defaultColWidth="9.109375" defaultRowHeight="14.4" outlineLevelCol="1" x14ac:dyDescent="0.3"/>
  <cols>
    <col min="1" max="1" width="9.109375" style="315"/>
    <col min="2" max="2" width="6.88671875" style="562" customWidth="1"/>
    <col min="3" max="3" width="26.33203125" style="562" customWidth="1"/>
    <col min="4" max="4" width="24.5546875" style="562" customWidth="1"/>
    <col min="5" max="5" width="26.5546875" style="562" customWidth="1"/>
    <col min="6" max="6" width="33" style="687" customWidth="1"/>
    <col min="7" max="7" width="26" style="562" customWidth="1"/>
    <col min="8" max="8" width="8.44140625" style="315" hidden="1" customWidth="1"/>
    <col min="9" max="9" width="7.109375" style="562" hidden="1" customWidth="1"/>
    <col min="10" max="11" width="8.44140625" style="562" hidden="1" customWidth="1"/>
    <col min="12" max="12" width="17" style="562" hidden="1" customWidth="1"/>
    <col min="13" max="13" width="14.33203125" style="558" hidden="1" customWidth="1"/>
    <col min="14" max="14" width="39.109375" style="574" hidden="1" customWidth="1"/>
    <col min="15" max="15" width="11.5546875" style="575" hidden="1" customWidth="1"/>
    <col min="16" max="16" width="11.5546875" style="576" hidden="1" customWidth="1"/>
    <col min="17" max="17" width="14.6640625" style="561" hidden="1" customWidth="1"/>
    <col min="18" max="18" width="11.5546875" style="576" hidden="1" customWidth="1"/>
    <col min="19" max="19" width="13.109375" style="562" hidden="1" customWidth="1"/>
    <col min="20" max="21" width="0" style="562" hidden="1" customWidth="1"/>
    <col min="22" max="22" width="10.44140625" style="562" hidden="1" customWidth="1"/>
    <col min="23" max="24" width="18.88671875" style="315" hidden="1" customWidth="1" outlineLevel="1"/>
    <col min="25" max="25" width="18.33203125" style="315" hidden="1" customWidth="1" outlineLevel="1"/>
    <col min="26" max="26" width="9.109375" style="315" collapsed="1"/>
    <col min="27" max="27" width="14.109375" style="366" hidden="1" customWidth="1"/>
    <col min="28" max="29" width="9.109375" style="315" hidden="1" customWidth="1"/>
    <col min="30" max="16384" width="9.109375" style="315"/>
  </cols>
  <sheetData>
    <row r="1" spans="2:29" ht="33" customHeight="1" x14ac:dyDescent="0.3">
      <c r="B1" s="811"/>
      <c r="C1" s="811"/>
      <c r="D1" s="811"/>
      <c r="E1" s="811"/>
      <c r="F1" s="811"/>
      <c r="G1" s="811"/>
      <c r="H1" s="811"/>
      <c r="I1" s="811"/>
      <c r="J1" s="811"/>
      <c r="K1" s="811"/>
      <c r="L1" s="811"/>
      <c r="N1" s="559" t="s">
        <v>715</v>
      </c>
      <c r="O1" s="560" t="s">
        <v>494</v>
      </c>
      <c r="P1" s="518"/>
      <c r="R1" s="518"/>
    </row>
    <row r="2" spans="2:29" x14ac:dyDescent="0.3">
      <c r="B2" s="661"/>
      <c r="C2" s="661"/>
      <c r="D2" s="661"/>
      <c r="E2" s="661"/>
      <c r="F2" s="661"/>
      <c r="G2" s="563"/>
      <c r="H2" s="316"/>
      <c r="I2" s="563"/>
      <c r="J2" s="564"/>
      <c r="K2" s="564">
        <f>0.926/3</f>
        <v>0.3086666666666667</v>
      </c>
      <c r="M2" s="565"/>
      <c r="N2" s="559" t="s">
        <v>661</v>
      </c>
      <c r="O2" s="560"/>
      <c r="P2" s="518"/>
      <c r="R2" s="518"/>
    </row>
    <row r="3" spans="2:29" ht="35.25" customHeight="1" x14ac:dyDescent="0.3">
      <c r="B3" s="812" t="s">
        <v>593</v>
      </c>
      <c r="C3" s="817" t="s">
        <v>2187</v>
      </c>
      <c r="D3" s="819" t="s">
        <v>2188</v>
      </c>
      <c r="E3" s="817" t="s">
        <v>2189</v>
      </c>
      <c r="F3" s="813" t="s">
        <v>2186</v>
      </c>
      <c r="G3" s="815" t="s">
        <v>2185</v>
      </c>
      <c r="H3" s="814" t="s">
        <v>596</v>
      </c>
      <c r="I3" s="814"/>
      <c r="J3" s="814"/>
      <c r="K3" s="814"/>
      <c r="L3" s="813" t="s">
        <v>597</v>
      </c>
      <c r="M3" s="828" t="s">
        <v>653</v>
      </c>
      <c r="N3" s="566" t="s">
        <v>672</v>
      </c>
      <c r="O3" s="567" t="s">
        <v>555</v>
      </c>
      <c r="P3" s="568" t="s">
        <v>567</v>
      </c>
      <c r="Q3" s="569" t="s">
        <v>885</v>
      </c>
      <c r="R3" s="570" t="s">
        <v>575</v>
      </c>
      <c r="S3" s="570" t="s">
        <v>557</v>
      </c>
      <c r="T3" s="570" t="s">
        <v>558</v>
      </c>
      <c r="U3" s="570" t="s">
        <v>699</v>
      </c>
      <c r="V3" s="570" t="s">
        <v>701</v>
      </c>
      <c r="W3" s="825" t="s">
        <v>946</v>
      </c>
      <c r="X3" s="826"/>
      <c r="Y3" s="827"/>
      <c r="AB3" s="808" t="s">
        <v>1746</v>
      </c>
      <c r="AC3" s="808"/>
    </row>
    <row r="4" spans="2:29" ht="55.5" customHeight="1" x14ac:dyDescent="0.3">
      <c r="B4" s="812"/>
      <c r="C4" s="818"/>
      <c r="D4" s="820"/>
      <c r="E4" s="818"/>
      <c r="F4" s="813"/>
      <c r="G4" s="816"/>
      <c r="H4" s="317" t="s">
        <v>30</v>
      </c>
      <c r="I4" s="571" t="s">
        <v>8</v>
      </c>
      <c r="J4" s="572" t="s">
        <v>598</v>
      </c>
      <c r="K4" s="573" t="s">
        <v>343</v>
      </c>
      <c r="L4" s="813"/>
      <c r="M4" s="828"/>
      <c r="W4" s="353" t="s">
        <v>595</v>
      </c>
      <c r="X4" s="353" t="s">
        <v>945</v>
      </c>
      <c r="Y4" s="353" t="s">
        <v>944</v>
      </c>
      <c r="AA4" s="353" t="s">
        <v>974</v>
      </c>
      <c r="AB4" s="520" t="s">
        <v>975</v>
      </c>
      <c r="AC4" s="520" t="s">
        <v>328</v>
      </c>
    </row>
    <row r="5" spans="2:29" x14ac:dyDescent="0.3">
      <c r="B5" s="662">
        <v>1</v>
      </c>
      <c r="C5" s="689"/>
      <c r="D5" s="689"/>
      <c r="E5" s="689"/>
      <c r="F5" s="571">
        <v>2</v>
      </c>
      <c r="G5" s="690"/>
      <c r="H5" s="317">
        <v>14</v>
      </c>
      <c r="I5" s="571">
        <v>15</v>
      </c>
      <c r="J5" s="571">
        <v>16</v>
      </c>
      <c r="K5" s="571">
        <v>17</v>
      </c>
      <c r="L5" s="571">
        <v>18</v>
      </c>
    </row>
    <row r="6" spans="2:29" s="324" customFormat="1" ht="68.25" customHeight="1" x14ac:dyDescent="0.3">
      <c r="B6" s="577">
        <v>1</v>
      </c>
      <c r="C6" s="715" t="s">
        <v>2190</v>
      </c>
      <c r="D6" s="715" t="s">
        <v>2200</v>
      </c>
      <c r="E6" s="577"/>
      <c r="F6" s="692" t="s">
        <v>2074</v>
      </c>
      <c r="G6" s="712">
        <v>0</v>
      </c>
      <c r="H6" s="325"/>
      <c r="I6" s="577"/>
      <c r="J6" s="578"/>
      <c r="K6" s="578"/>
      <c r="L6" s="577" t="s">
        <v>600</v>
      </c>
      <c r="M6" s="558" t="s">
        <v>656</v>
      </c>
      <c r="N6" s="579"/>
      <c r="O6" s="575" t="s">
        <v>600</v>
      </c>
      <c r="P6" s="580" t="s">
        <v>765</v>
      </c>
      <c r="Q6" s="561">
        <v>29</v>
      </c>
      <c r="R6" s="809" t="s">
        <v>599</v>
      </c>
      <c r="S6" s="581" t="s">
        <v>332</v>
      </c>
      <c r="T6" s="581" t="s">
        <v>332</v>
      </c>
      <c r="U6" s="581" t="s">
        <v>332</v>
      </c>
      <c r="V6" s="581" t="s">
        <v>332</v>
      </c>
      <c r="W6" s="354">
        <v>2000</v>
      </c>
      <c r="X6" s="340"/>
      <c r="Y6" s="340"/>
      <c r="AA6" s="367">
        <v>1</v>
      </c>
    </row>
    <row r="7" spans="2:29" s="324" customFormat="1" ht="36" hidden="1" customHeight="1" x14ac:dyDescent="0.3">
      <c r="B7" s="577"/>
      <c r="C7" s="715" t="s">
        <v>2190</v>
      </c>
      <c r="D7" s="715" t="s">
        <v>2200</v>
      </c>
      <c r="E7" s="577"/>
      <c r="F7" s="693" t="s">
        <v>897</v>
      </c>
      <c r="G7" s="712">
        <v>0</v>
      </c>
      <c r="H7" s="325"/>
      <c r="I7" s="577"/>
      <c r="J7" s="582">
        <v>1.41</v>
      </c>
      <c r="K7" s="578"/>
      <c r="L7" s="577"/>
      <c r="M7" s="558" t="s">
        <v>656</v>
      </c>
      <c r="N7" s="579"/>
      <c r="O7" s="575">
        <v>1</v>
      </c>
      <c r="P7" s="583" t="s">
        <v>916</v>
      </c>
      <c r="Q7" s="561">
        <v>30</v>
      </c>
      <c r="R7" s="809"/>
      <c r="S7" s="581" t="s">
        <v>332</v>
      </c>
      <c r="T7" s="581" t="s">
        <v>332</v>
      </c>
      <c r="U7" s="581" t="s">
        <v>332</v>
      </c>
      <c r="V7" s="581" t="s">
        <v>332</v>
      </c>
      <c r="W7" s="354"/>
      <c r="X7" s="340">
        <v>1.41</v>
      </c>
      <c r="Y7" s="340"/>
      <c r="AA7" s="367">
        <v>1</v>
      </c>
    </row>
    <row r="8" spans="2:29" s="324" customFormat="1" ht="36" hidden="1" customHeight="1" x14ac:dyDescent="0.3">
      <c r="B8" s="577"/>
      <c r="C8" s="715" t="s">
        <v>2190</v>
      </c>
      <c r="D8" s="715" t="s">
        <v>2200</v>
      </c>
      <c r="E8" s="577"/>
      <c r="F8" s="693" t="s">
        <v>898</v>
      </c>
      <c r="G8" s="712">
        <v>0</v>
      </c>
      <c r="H8" s="325"/>
      <c r="I8" s="577"/>
      <c r="J8" s="578">
        <v>2.1</v>
      </c>
      <c r="K8" s="578"/>
      <c r="L8" s="577"/>
      <c r="M8" s="558" t="s">
        <v>656</v>
      </c>
      <c r="N8" s="579"/>
      <c r="O8" s="575">
        <v>1</v>
      </c>
      <c r="P8" s="584" t="s">
        <v>913</v>
      </c>
      <c r="Q8" s="561">
        <v>31</v>
      </c>
      <c r="R8" s="809"/>
      <c r="S8" s="581" t="s">
        <v>332</v>
      </c>
      <c r="T8" s="581" t="s">
        <v>332</v>
      </c>
      <c r="U8" s="581" t="s">
        <v>332</v>
      </c>
      <c r="V8" s="581" t="s">
        <v>332</v>
      </c>
      <c r="W8" s="354"/>
      <c r="X8" s="340">
        <v>2.1</v>
      </c>
      <c r="Y8" s="340"/>
      <c r="AA8" s="367">
        <v>1</v>
      </c>
    </row>
    <row r="9" spans="2:29" s="324" customFormat="1" ht="36" hidden="1" customHeight="1" x14ac:dyDescent="0.3">
      <c r="B9" s="577"/>
      <c r="C9" s="715" t="s">
        <v>2190</v>
      </c>
      <c r="D9" s="715" t="s">
        <v>2200</v>
      </c>
      <c r="E9" s="577"/>
      <c r="F9" s="694" t="s">
        <v>906</v>
      </c>
      <c r="G9" s="712">
        <v>0</v>
      </c>
      <c r="H9" s="325"/>
      <c r="I9" s="577"/>
      <c r="J9" s="578"/>
      <c r="K9" s="585">
        <f>1.75+0.86</f>
        <v>2.61</v>
      </c>
      <c r="L9" s="577"/>
      <c r="M9" s="558" t="s">
        <v>656</v>
      </c>
      <c r="N9" s="586" t="s">
        <v>2068</v>
      </c>
      <c r="O9" s="575">
        <v>1</v>
      </c>
      <c r="P9" s="583" t="s">
        <v>920</v>
      </c>
      <c r="Q9" s="561">
        <v>32</v>
      </c>
      <c r="R9" s="809"/>
      <c r="S9" s="581" t="s">
        <v>332</v>
      </c>
      <c r="T9" s="581" t="s">
        <v>332</v>
      </c>
      <c r="U9" s="581" t="s">
        <v>332</v>
      </c>
      <c r="V9" s="581" t="s">
        <v>332</v>
      </c>
      <c r="W9" s="354"/>
      <c r="X9" s="340"/>
      <c r="Y9" s="340">
        <v>2.61</v>
      </c>
      <c r="AA9" s="367">
        <v>1</v>
      </c>
    </row>
    <row r="10" spans="2:29" s="324" customFormat="1" ht="48" hidden="1" customHeight="1" x14ac:dyDescent="0.3">
      <c r="B10" s="577"/>
      <c r="C10" s="715" t="s">
        <v>2190</v>
      </c>
      <c r="D10" s="715" t="s">
        <v>2200</v>
      </c>
      <c r="E10" s="577"/>
      <c r="F10" s="695" t="s">
        <v>1033</v>
      </c>
      <c r="G10" s="712">
        <v>0</v>
      </c>
      <c r="H10" s="325"/>
      <c r="I10" s="577"/>
      <c r="J10" s="578"/>
      <c r="K10" s="585">
        <v>0.315</v>
      </c>
      <c r="L10" s="577"/>
      <c r="M10" s="558" t="s">
        <v>698</v>
      </c>
      <c r="N10" s="579" t="s">
        <v>1597</v>
      </c>
      <c r="O10" s="575">
        <v>1</v>
      </c>
      <c r="P10" s="583" t="s">
        <v>1032</v>
      </c>
      <c r="Q10" s="561">
        <v>10</v>
      </c>
      <c r="R10" s="809"/>
      <c r="S10" s="581" t="s">
        <v>600</v>
      </c>
      <c r="T10" s="581" t="s">
        <v>600</v>
      </c>
      <c r="U10" s="581" t="s">
        <v>450</v>
      </c>
      <c r="V10" s="581" t="s">
        <v>332</v>
      </c>
      <c r="W10" s="357"/>
      <c r="X10" s="358"/>
      <c r="Y10" s="358"/>
      <c r="AA10" s="367">
        <v>0.75</v>
      </c>
      <c r="AB10" s="348"/>
    </row>
    <row r="11" spans="2:29" s="324" customFormat="1" x14ac:dyDescent="0.3">
      <c r="B11" s="577">
        <v>2</v>
      </c>
      <c r="C11" s="715" t="s">
        <v>2190</v>
      </c>
      <c r="D11" s="715" t="s">
        <v>2200</v>
      </c>
      <c r="E11" s="577"/>
      <c r="F11" s="692" t="s">
        <v>2075</v>
      </c>
      <c r="G11" s="712">
        <v>0</v>
      </c>
      <c r="H11" s="325"/>
      <c r="I11" s="577"/>
      <c r="J11" s="578"/>
      <c r="K11" s="578"/>
      <c r="L11" s="577" t="s">
        <v>600</v>
      </c>
      <c r="M11" s="558" t="s">
        <v>656</v>
      </c>
      <c r="N11" s="579"/>
      <c r="O11" s="575" t="s">
        <v>600</v>
      </c>
      <c r="P11" s="580" t="s">
        <v>763</v>
      </c>
      <c r="Q11" s="561">
        <v>26</v>
      </c>
      <c r="R11" s="809"/>
      <c r="S11" s="581" t="s">
        <v>332</v>
      </c>
      <c r="T11" s="581" t="s">
        <v>332</v>
      </c>
      <c r="U11" s="581" t="s">
        <v>332</v>
      </c>
      <c r="V11" s="581" t="s">
        <v>332</v>
      </c>
      <c r="W11" s="354">
        <v>1260</v>
      </c>
      <c r="X11" s="340"/>
      <c r="Y11" s="340"/>
      <c r="AA11" s="367">
        <v>1</v>
      </c>
    </row>
    <row r="12" spans="2:29" s="324" customFormat="1" hidden="1" x14ac:dyDescent="0.3">
      <c r="B12" s="577"/>
      <c r="C12" s="715" t="s">
        <v>2190</v>
      </c>
      <c r="D12" s="715" t="s">
        <v>2200</v>
      </c>
      <c r="E12" s="577"/>
      <c r="F12" s="681" t="s">
        <v>909</v>
      </c>
      <c r="G12" s="712">
        <v>0</v>
      </c>
      <c r="H12" s="325"/>
      <c r="I12" s="577"/>
      <c r="J12" s="578"/>
      <c r="K12" s="585">
        <f>2.38+1.31</f>
        <v>3.69</v>
      </c>
      <c r="L12" s="577"/>
      <c r="M12" s="558" t="s">
        <v>656</v>
      </c>
      <c r="N12" s="586" t="s">
        <v>2067</v>
      </c>
      <c r="O12" s="575">
        <v>1</v>
      </c>
      <c r="P12" s="583" t="s">
        <v>921</v>
      </c>
      <c r="Q12" s="561">
        <v>27</v>
      </c>
      <c r="R12" s="809"/>
      <c r="S12" s="581" t="s">
        <v>332</v>
      </c>
      <c r="T12" s="581" t="s">
        <v>332</v>
      </c>
      <c r="U12" s="581" t="s">
        <v>332</v>
      </c>
      <c r="V12" s="581" t="s">
        <v>332</v>
      </c>
      <c r="W12" s="354"/>
      <c r="X12" s="340"/>
      <c r="Y12" s="340"/>
      <c r="AA12" s="367">
        <v>1</v>
      </c>
    </row>
    <row r="13" spans="2:29" s="324" customFormat="1" hidden="1" x14ac:dyDescent="0.3">
      <c r="B13" s="577"/>
      <c r="C13" s="715" t="s">
        <v>2190</v>
      </c>
      <c r="D13" s="715" t="s">
        <v>2200</v>
      </c>
      <c r="E13" s="577"/>
      <c r="F13" s="681" t="s">
        <v>910</v>
      </c>
      <c r="G13" s="712">
        <v>0</v>
      </c>
      <c r="H13" s="325"/>
      <c r="I13" s="577"/>
      <c r="J13" s="578"/>
      <c r="K13" s="585">
        <f>3.14+1.44</f>
        <v>4.58</v>
      </c>
      <c r="L13" s="577"/>
      <c r="M13" s="558" t="s">
        <v>656</v>
      </c>
      <c r="N13" s="586" t="s">
        <v>948</v>
      </c>
      <c r="O13" s="575">
        <v>1</v>
      </c>
      <c r="P13" s="583" t="s">
        <v>923</v>
      </c>
      <c r="Q13" s="561">
        <v>28</v>
      </c>
      <c r="R13" s="809"/>
      <c r="S13" s="581" t="s">
        <v>332</v>
      </c>
      <c r="T13" s="581" t="s">
        <v>332</v>
      </c>
      <c r="U13" s="581" t="s">
        <v>332</v>
      </c>
      <c r="V13" s="581" t="s">
        <v>332</v>
      </c>
      <c r="W13" s="354"/>
      <c r="X13" s="340"/>
      <c r="Y13" s="340"/>
      <c r="AA13" s="367">
        <v>1</v>
      </c>
    </row>
    <row r="14" spans="2:29" s="324" customFormat="1" ht="29.25" customHeight="1" x14ac:dyDescent="0.3">
      <c r="B14" s="577">
        <v>3</v>
      </c>
      <c r="C14" s="715" t="s">
        <v>2190</v>
      </c>
      <c r="D14" s="715" t="s">
        <v>2200</v>
      </c>
      <c r="E14" s="713"/>
      <c r="F14" s="692" t="s">
        <v>2076</v>
      </c>
      <c r="G14" s="712">
        <v>0</v>
      </c>
      <c r="H14" s="325"/>
      <c r="I14" s="577"/>
      <c r="J14" s="578"/>
      <c r="K14" s="578"/>
      <c r="L14" s="577" t="s">
        <v>600</v>
      </c>
      <c r="M14" s="558" t="s">
        <v>656</v>
      </c>
      <c r="N14" s="579"/>
      <c r="O14" s="575" t="s">
        <v>600</v>
      </c>
      <c r="P14" s="580" t="s">
        <v>766</v>
      </c>
      <c r="Q14" s="561">
        <v>13</v>
      </c>
      <c r="R14" s="809"/>
      <c r="S14" s="581" t="s">
        <v>332</v>
      </c>
      <c r="T14" s="581" t="s">
        <v>332</v>
      </c>
      <c r="U14" s="581" t="s">
        <v>332</v>
      </c>
      <c r="V14" s="581" t="s">
        <v>332</v>
      </c>
      <c r="W14" s="354">
        <v>2500</v>
      </c>
      <c r="X14" s="340"/>
      <c r="Y14" s="340"/>
      <c r="AA14" s="367">
        <v>1</v>
      </c>
    </row>
    <row r="15" spans="2:29" s="324" customFormat="1" ht="29.25" hidden="1" customHeight="1" x14ac:dyDescent="0.3">
      <c r="B15" s="577"/>
      <c r="C15" s="715" t="s">
        <v>2190</v>
      </c>
      <c r="D15" s="715" t="s">
        <v>2200</v>
      </c>
      <c r="E15" s="577"/>
      <c r="F15" s="693" t="s">
        <v>899</v>
      </c>
      <c r="G15" s="712">
        <v>0</v>
      </c>
      <c r="H15" s="325"/>
      <c r="I15" s="577"/>
      <c r="J15" s="582">
        <v>0.76</v>
      </c>
      <c r="K15" s="578"/>
      <c r="L15" s="577"/>
      <c r="M15" s="558" t="s">
        <v>656</v>
      </c>
      <c r="N15" s="579"/>
      <c r="O15" s="575">
        <v>1</v>
      </c>
      <c r="P15" s="583" t="s">
        <v>914</v>
      </c>
      <c r="Q15" s="561">
        <v>14</v>
      </c>
      <c r="R15" s="809"/>
      <c r="S15" s="581" t="s">
        <v>332</v>
      </c>
      <c r="T15" s="581" t="s">
        <v>332</v>
      </c>
      <c r="U15" s="581" t="s">
        <v>332</v>
      </c>
      <c r="V15" s="581" t="s">
        <v>332</v>
      </c>
      <c r="W15" s="354"/>
      <c r="X15" s="340">
        <v>0.76</v>
      </c>
      <c r="Y15" s="340"/>
      <c r="AA15" s="367">
        <v>1</v>
      </c>
    </row>
    <row r="16" spans="2:29" s="324" customFormat="1" ht="36" customHeight="1" x14ac:dyDescent="0.3">
      <c r="B16" s="577">
        <v>4</v>
      </c>
      <c r="C16" s="715" t="s">
        <v>2190</v>
      </c>
      <c r="D16" s="715" t="s">
        <v>2200</v>
      </c>
      <c r="E16" s="577"/>
      <c r="F16" s="692" t="s">
        <v>2077</v>
      </c>
      <c r="G16" s="712">
        <v>0</v>
      </c>
      <c r="H16" s="325"/>
      <c r="I16" s="577"/>
      <c r="J16" s="578"/>
      <c r="K16" s="578"/>
      <c r="L16" s="577" t="s">
        <v>600</v>
      </c>
      <c r="M16" s="558" t="s">
        <v>656</v>
      </c>
      <c r="N16" s="579"/>
      <c r="O16" s="575" t="s">
        <v>600</v>
      </c>
      <c r="P16" s="580" t="s">
        <v>764</v>
      </c>
      <c r="Q16" s="561">
        <v>21</v>
      </c>
      <c r="R16" s="809"/>
      <c r="S16" s="581" t="s">
        <v>332</v>
      </c>
      <c r="T16" s="581" t="s">
        <v>332</v>
      </c>
      <c r="U16" s="581" t="s">
        <v>332</v>
      </c>
      <c r="V16" s="581" t="s">
        <v>332</v>
      </c>
      <c r="W16" s="354">
        <v>2000</v>
      </c>
      <c r="X16" s="340"/>
      <c r="Y16" s="340"/>
      <c r="AA16" s="367">
        <v>1</v>
      </c>
    </row>
    <row r="17" spans="2:29" s="324" customFormat="1" ht="36" hidden="1" customHeight="1" x14ac:dyDescent="0.3">
      <c r="B17" s="577"/>
      <c r="C17" s="715" t="s">
        <v>2190</v>
      </c>
      <c r="D17" s="715" t="s">
        <v>2200</v>
      </c>
      <c r="E17" s="577"/>
      <c r="F17" s="694" t="s">
        <v>900</v>
      </c>
      <c r="G17" s="712">
        <v>0</v>
      </c>
      <c r="H17" s="325"/>
      <c r="I17" s="577"/>
      <c r="J17" s="578"/>
      <c r="K17" s="582">
        <v>1.72</v>
      </c>
      <c r="L17" s="577"/>
      <c r="M17" s="558" t="s">
        <v>656</v>
      </c>
      <c r="N17" s="579"/>
      <c r="O17" s="575">
        <v>1</v>
      </c>
      <c r="P17" s="587" t="s">
        <v>918</v>
      </c>
      <c r="Q17" s="561">
        <v>22</v>
      </c>
      <c r="R17" s="809"/>
      <c r="S17" s="581" t="s">
        <v>332</v>
      </c>
      <c r="T17" s="581" t="s">
        <v>332</v>
      </c>
      <c r="U17" s="581" t="s">
        <v>332</v>
      </c>
      <c r="V17" s="581" t="s">
        <v>332</v>
      </c>
      <c r="W17" s="354"/>
      <c r="X17" s="340"/>
      <c r="Y17" s="340"/>
      <c r="AA17" s="367">
        <v>1</v>
      </c>
    </row>
    <row r="18" spans="2:29" s="324" customFormat="1" ht="36" hidden="1" customHeight="1" x14ac:dyDescent="0.3">
      <c r="B18" s="577"/>
      <c r="C18" s="715" t="s">
        <v>2190</v>
      </c>
      <c r="D18" s="715" t="s">
        <v>2200</v>
      </c>
      <c r="E18" s="577"/>
      <c r="F18" s="693" t="s">
        <v>901</v>
      </c>
      <c r="G18" s="712">
        <v>0</v>
      </c>
      <c r="H18" s="325"/>
      <c r="I18" s="577"/>
      <c r="J18" s="582">
        <v>1.47</v>
      </c>
      <c r="K18" s="578"/>
      <c r="L18" s="577"/>
      <c r="M18" s="558" t="s">
        <v>656</v>
      </c>
      <c r="N18" s="579"/>
      <c r="O18" s="575">
        <v>1</v>
      </c>
      <c r="P18" s="583" t="s">
        <v>915</v>
      </c>
      <c r="Q18" s="561">
        <v>23</v>
      </c>
      <c r="R18" s="809"/>
      <c r="S18" s="581" t="s">
        <v>332</v>
      </c>
      <c r="T18" s="581" t="s">
        <v>332</v>
      </c>
      <c r="U18" s="581" t="s">
        <v>332</v>
      </c>
      <c r="V18" s="581" t="s">
        <v>332</v>
      </c>
      <c r="W18" s="354"/>
      <c r="X18" s="340">
        <v>1.47</v>
      </c>
      <c r="Y18" s="340"/>
      <c r="AA18" s="367">
        <v>1</v>
      </c>
    </row>
    <row r="19" spans="2:29" s="324" customFormat="1" ht="36" hidden="1" customHeight="1" x14ac:dyDescent="0.3">
      <c r="B19" s="577"/>
      <c r="C19" s="715" t="s">
        <v>2190</v>
      </c>
      <c r="D19" s="715" t="s">
        <v>2200</v>
      </c>
      <c r="E19" s="577"/>
      <c r="F19" s="693" t="s">
        <v>905</v>
      </c>
      <c r="G19" s="712">
        <v>0</v>
      </c>
      <c r="H19" s="325"/>
      <c r="I19" s="577"/>
      <c r="J19" s="578"/>
      <c r="K19" s="588">
        <f>1.64+0.42</f>
        <v>2.06</v>
      </c>
      <c r="L19" s="577"/>
      <c r="M19" s="558" t="s">
        <v>656</v>
      </c>
      <c r="N19" s="586" t="s">
        <v>949</v>
      </c>
      <c r="O19" s="575">
        <v>1</v>
      </c>
      <c r="P19" s="583" t="s">
        <v>919</v>
      </c>
      <c r="Q19" s="561">
        <v>24</v>
      </c>
      <c r="R19" s="809"/>
      <c r="S19" s="581" t="s">
        <v>332</v>
      </c>
      <c r="T19" s="581" t="s">
        <v>332</v>
      </c>
      <c r="U19" s="581" t="s">
        <v>332</v>
      </c>
      <c r="V19" s="581" t="s">
        <v>332</v>
      </c>
      <c r="W19" s="354"/>
      <c r="X19" s="340"/>
      <c r="Y19" s="340">
        <f>1.64+0.42</f>
        <v>2.06</v>
      </c>
      <c r="AA19" s="367">
        <v>1</v>
      </c>
    </row>
    <row r="20" spans="2:29" s="324" customFormat="1" ht="36" hidden="1" customHeight="1" x14ac:dyDescent="0.3">
      <c r="B20" s="577"/>
      <c r="C20" s="715" t="s">
        <v>2190</v>
      </c>
      <c r="D20" s="715" t="s">
        <v>2200</v>
      </c>
      <c r="E20" s="577"/>
      <c r="F20" s="681" t="s">
        <v>1030</v>
      </c>
      <c r="G20" s="712">
        <v>0</v>
      </c>
      <c r="H20" s="325"/>
      <c r="I20" s="577"/>
      <c r="J20" s="578"/>
      <c r="K20" s="585">
        <f>2.93+1.13</f>
        <v>4.0600000000000005</v>
      </c>
      <c r="L20" s="577"/>
      <c r="M20" s="558" t="s">
        <v>656</v>
      </c>
      <c r="N20" s="586" t="s">
        <v>1589</v>
      </c>
      <c r="O20" s="575">
        <v>1</v>
      </c>
      <c r="P20" s="583" t="s">
        <v>922</v>
      </c>
      <c r="Q20" s="561">
        <v>25</v>
      </c>
      <c r="R20" s="809"/>
      <c r="S20" s="581" t="s">
        <v>332</v>
      </c>
      <c r="T20" s="581" t="s">
        <v>332</v>
      </c>
      <c r="U20" s="581" t="s">
        <v>332</v>
      </c>
      <c r="V20" s="581" t="s">
        <v>332</v>
      </c>
      <c r="W20" s="354"/>
      <c r="X20" s="340"/>
      <c r="Y20" s="340"/>
      <c r="AA20" s="367">
        <v>1</v>
      </c>
    </row>
    <row r="21" spans="2:29" s="324" customFormat="1" x14ac:dyDescent="0.3">
      <c r="B21" s="577">
        <v>5</v>
      </c>
      <c r="C21" s="715" t="s">
        <v>2190</v>
      </c>
      <c r="D21" s="715" t="s">
        <v>2200</v>
      </c>
      <c r="E21" s="577"/>
      <c r="F21" s="692" t="s">
        <v>2078</v>
      </c>
      <c r="G21" s="712">
        <v>0</v>
      </c>
      <c r="H21" s="325"/>
      <c r="I21" s="577"/>
      <c r="J21" s="578"/>
      <c r="K21" s="578"/>
      <c r="L21" s="577" t="s">
        <v>600</v>
      </c>
      <c r="M21" s="558" t="s">
        <v>656</v>
      </c>
      <c r="N21" s="579"/>
      <c r="O21" s="575" t="s">
        <v>600</v>
      </c>
      <c r="P21" s="580" t="s">
        <v>767</v>
      </c>
      <c r="Q21" s="561">
        <v>19</v>
      </c>
      <c r="R21" s="809"/>
      <c r="S21" s="581" t="s">
        <v>332</v>
      </c>
      <c r="T21" s="581" t="s">
        <v>332</v>
      </c>
      <c r="U21" s="581" t="s">
        <v>332</v>
      </c>
      <c r="V21" s="581" t="s">
        <v>332</v>
      </c>
      <c r="W21" s="354">
        <v>2500</v>
      </c>
      <c r="X21" s="340"/>
      <c r="Y21" s="340"/>
      <c r="AA21" s="367">
        <v>1</v>
      </c>
    </row>
    <row r="22" spans="2:29" s="324" customFormat="1" hidden="1" x14ac:dyDescent="0.3">
      <c r="B22" s="577"/>
      <c r="C22" s="715" t="s">
        <v>2190</v>
      </c>
      <c r="D22" s="715" t="s">
        <v>2200</v>
      </c>
      <c r="E22" s="577"/>
      <c r="F22" s="693" t="s">
        <v>902</v>
      </c>
      <c r="G22" s="712">
        <v>0</v>
      </c>
      <c r="H22" s="325"/>
      <c r="I22" s="577"/>
      <c r="J22" s="578"/>
      <c r="K22" s="578">
        <v>5.5140000000000002</v>
      </c>
      <c r="L22" s="577"/>
      <c r="M22" s="558" t="s">
        <v>656</v>
      </c>
      <c r="N22" s="579"/>
      <c r="O22" s="575">
        <v>1</v>
      </c>
      <c r="P22" s="584" t="s">
        <v>917</v>
      </c>
      <c r="Q22" s="561">
        <v>20</v>
      </c>
      <c r="R22" s="809"/>
      <c r="S22" s="581" t="s">
        <v>332</v>
      </c>
      <c r="T22" s="581" t="s">
        <v>332</v>
      </c>
      <c r="U22" s="581" t="s">
        <v>332</v>
      </c>
      <c r="V22" s="581" t="s">
        <v>332</v>
      </c>
      <c r="W22" s="354"/>
      <c r="X22" s="340"/>
      <c r="Y22" s="340">
        <v>5.5140000000000002</v>
      </c>
      <c r="AA22" s="367">
        <v>1</v>
      </c>
    </row>
    <row r="23" spans="2:29" s="324" customFormat="1" x14ac:dyDescent="0.3">
      <c r="B23" s="577">
        <v>6</v>
      </c>
      <c r="C23" s="715" t="s">
        <v>2190</v>
      </c>
      <c r="D23" s="715" t="s">
        <v>2200</v>
      </c>
      <c r="E23" s="577"/>
      <c r="F23" s="692" t="s">
        <v>2079</v>
      </c>
      <c r="G23" s="712">
        <v>0</v>
      </c>
      <c r="H23" s="325"/>
      <c r="I23" s="577"/>
      <c r="J23" s="578"/>
      <c r="K23" s="578"/>
      <c r="L23" s="577" t="s">
        <v>600</v>
      </c>
      <c r="M23" s="558" t="s">
        <v>656</v>
      </c>
      <c r="N23" s="589"/>
      <c r="O23" s="575" t="s">
        <v>600</v>
      </c>
      <c r="P23" s="580" t="s">
        <v>762</v>
      </c>
      <c r="Q23" s="561">
        <v>17</v>
      </c>
      <c r="R23" s="809"/>
      <c r="S23" s="581" t="s">
        <v>332</v>
      </c>
      <c r="T23" s="581" t="s">
        <v>332</v>
      </c>
      <c r="U23" s="581" t="s">
        <v>332</v>
      </c>
      <c r="V23" s="581" t="s">
        <v>332</v>
      </c>
      <c r="W23" s="354">
        <v>1260</v>
      </c>
      <c r="X23" s="340"/>
      <c r="Y23" s="340"/>
      <c r="AA23" s="367">
        <v>1</v>
      </c>
    </row>
    <row r="24" spans="2:29" s="324" customFormat="1" hidden="1" x14ac:dyDescent="0.3">
      <c r="B24" s="577"/>
      <c r="C24" s="715" t="s">
        <v>2190</v>
      </c>
      <c r="D24" s="715" t="s">
        <v>2200</v>
      </c>
      <c r="E24" s="577"/>
      <c r="F24" s="693" t="s">
        <v>903</v>
      </c>
      <c r="G24" s="712">
        <v>0</v>
      </c>
      <c r="H24" s="325"/>
      <c r="I24" s="577"/>
      <c r="J24" s="585">
        <v>0.42499999999999999</v>
      </c>
      <c r="K24" s="578"/>
      <c r="L24" s="577"/>
      <c r="M24" s="558" t="s">
        <v>656</v>
      </c>
      <c r="N24" s="579"/>
      <c r="O24" s="575">
        <v>1</v>
      </c>
      <c r="P24" s="584" t="s">
        <v>912</v>
      </c>
      <c r="Q24" s="561">
        <v>18</v>
      </c>
      <c r="R24" s="809"/>
      <c r="S24" s="581" t="s">
        <v>332</v>
      </c>
      <c r="T24" s="581" t="s">
        <v>332</v>
      </c>
      <c r="U24" s="581" t="s">
        <v>332</v>
      </c>
      <c r="V24" s="581" t="s">
        <v>332</v>
      </c>
      <c r="W24" s="354"/>
      <c r="X24" s="340">
        <v>0.42499999999999999</v>
      </c>
      <c r="Y24" s="340"/>
      <c r="AA24" s="367">
        <v>1</v>
      </c>
    </row>
    <row r="25" spans="2:29" s="324" customFormat="1" x14ac:dyDescent="0.3">
      <c r="B25" s="577">
        <v>7</v>
      </c>
      <c r="C25" s="715" t="s">
        <v>2190</v>
      </c>
      <c r="D25" s="715" t="s">
        <v>2200</v>
      </c>
      <c r="E25" s="577"/>
      <c r="F25" s="692" t="s">
        <v>2086</v>
      </c>
      <c r="G25" s="712">
        <v>0</v>
      </c>
      <c r="H25" s="325"/>
      <c r="I25" s="577"/>
      <c r="J25" s="578"/>
      <c r="K25" s="578"/>
      <c r="L25" s="577" t="s">
        <v>600</v>
      </c>
      <c r="M25" s="558" t="s">
        <v>655</v>
      </c>
      <c r="N25" s="590"/>
      <c r="O25" s="575" t="s">
        <v>600</v>
      </c>
      <c r="P25" s="580" t="s">
        <v>761</v>
      </c>
      <c r="Q25" s="561">
        <v>15</v>
      </c>
      <c r="R25" s="809"/>
      <c r="S25" s="558" t="s">
        <v>332</v>
      </c>
      <c r="T25" s="558" t="s">
        <v>332</v>
      </c>
      <c r="U25" s="558" t="s">
        <v>332</v>
      </c>
      <c r="V25" s="558" t="s">
        <v>332</v>
      </c>
      <c r="W25" s="354">
        <v>2000</v>
      </c>
      <c r="X25" s="340"/>
      <c r="Y25" s="340"/>
      <c r="AA25" s="367">
        <v>1</v>
      </c>
    </row>
    <row r="26" spans="2:29" s="324" customFormat="1" ht="39.75" hidden="1" customHeight="1" x14ac:dyDescent="0.3">
      <c r="B26" s="577"/>
      <c r="C26" s="715" t="s">
        <v>2190</v>
      </c>
      <c r="D26" s="715" t="s">
        <v>2200</v>
      </c>
      <c r="E26" s="577"/>
      <c r="F26" s="693" t="s">
        <v>904</v>
      </c>
      <c r="G26" s="712">
        <v>0</v>
      </c>
      <c r="H26" s="325"/>
      <c r="I26" s="577"/>
      <c r="J26" s="578">
        <v>27.96</v>
      </c>
      <c r="K26" s="578"/>
      <c r="L26" s="577"/>
      <c r="M26" s="558" t="s">
        <v>656</v>
      </c>
      <c r="N26" s="579"/>
      <c r="O26" s="575">
        <v>1</v>
      </c>
      <c r="P26" s="583" t="s">
        <v>924</v>
      </c>
      <c r="Q26" s="561">
        <v>16</v>
      </c>
      <c r="R26" s="809"/>
      <c r="S26" s="558" t="s">
        <v>332</v>
      </c>
      <c r="T26" s="558" t="s">
        <v>332</v>
      </c>
      <c r="U26" s="558" t="s">
        <v>332</v>
      </c>
      <c r="V26" s="558" t="s">
        <v>332</v>
      </c>
      <c r="W26" s="354"/>
      <c r="X26" s="340">
        <f>3.2+49.579</f>
        <v>52.779000000000003</v>
      </c>
      <c r="Y26" s="340">
        <v>17.973500000000001</v>
      </c>
      <c r="Z26" s="356" t="s">
        <v>947</v>
      </c>
      <c r="AA26" s="367">
        <v>1</v>
      </c>
    </row>
    <row r="27" spans="2:29" s="323" customFormat="1" ht="86.4" hidden="1" x14ac:dyDescent="0.3">
      <c r="B27" s="577"/>
      <c r="C27" s="715" t="s">
        <v>2190</v>
      </c>
      <c r="D27" s="715" t="s">
        <v>2200</v>
      </c>
      <c r="E27" s="577"/>
      <c r="F27" s="669" t="s">
        <v>685</v>
      </c>
      <c r="G27" s="712">
        <v>0</v>
      </c>
      <c r="H27" s="325"/>
      <c r="I27" s="577"/>
      <c r="J27" s="585">
        <v>2.98</v>
      </c>
      <c r="K27" s="585"/>
      <c r="L27" s="577"/>
      <c r="M27" s="558" t="s">
        <v>655</v>
      </c>
      <c r="N27" s="591" t="s">
        <v>1595</v>
      </c>
      <c r="O27" s="575">
        <v>1</v>
      </c>
      <c r="P27" s="575" t="s">
        <v>779</v>
      </c>
      <c r="Q27" s="561">
        <v>22</v>
      </c>
      <c r="R27" s="809"/>
      <c r="S27" s="558" t="s">
        <v>332</v>
      </c>
      <c r="T27" s="558" t="s">
        <v>332</v>
      </c>
      <c r="U27" s="558" t="s">
        <v>332</v>
      </c>
      <c r="V27" s="558" t="s">
        <v>332</v>
      </c>
      <c r="W27" s="369"/>
      <c r="X27" s="370"/>
      <c r="Y27" s="370"/>
      <c r="AA27" s="371">
        <v>1</v>
      </c>
      <c r="AB27" s="519"/>
      <c r="AC27" s="521">
        <f>J27</f>
        <v>2.98</v>
      </c>
    </row>
    <row r="28" spans="2:29" s="324" customFormat="1" x14ac:dyDescent="0.3">
      <c r="B28" s="577">
        <v>8</v>
      </c>
      <c r="C28" s="715" t="s">
        <v>2190</v>
      </c>
      <c r="D28" s="715" t="s">
        <v>2200</v>
      </c>
      <c r="E28" s="577"/>
      <c r="F28" s="692" t="s">
        <v>2080</v>
      </c>
      <c r="G28" s="712">
        <v>0</v>
      </c>
      <c r="H28" s="325"/>
      <c r="I28" s="577"/>
      <c r="J28" s="585"/>
      <c r="K28" s="585"/>
      <c r="L28" s="577" t="s">
        <v>600</v>
      </c>
      <c r="M28" s="558" t="s">
        <v>656</v>
      </c>
      <c r="N28" s="592"/>
      <c r="O28" s="575" t="s">
        <v>600</v>
      </c>
      <c r="P28" s="583" t="s">
        <v>802</v>
      </c>
      <c r="Q28" s="561">
        <v>38</v>
      </c>
      <c r="R28" s="809"/>
      <c r="S28" s="558" t="s">
        <v>332</v>
      </c>
      <c r="T28" s="558" t="s">
        <v>332</v>
      </c>
      <c r="U28" s="558" t="s">
        <v>332</v>
      </c>
      <c r="V28" s="558" t="s">
        <v>332</v>
      </c>
      <c r="W28" s="354">
        <v>800</v>
      </c>
      <c r="X28" s="340"/>
      <c r="Y28" s="340"/>
      <c r="AA28" s="367">
        <v>1</v>
      </c>
    </row>
    <row r="29" spans="2:29" s="323" customFormat="1" ht="50.25" hidden="1" customHeight="1" x14ac:dyDescent="0.3">
      <c r="B29" s="577"/>
      <c r="C29" s="715" t="s">
        <v>2190</v>
      </c>
      <c r="D29" s="715" t="s">
        <v>2200</v>
      </c>
      <c r="E29" s="577"/>
      <c r="F29" s="678" t="s">
        <v>674</v>
      </c>
      <c r="G29" s="712">
        <v>0</v>
      </c>
      <c r="H29" s="325"/>
      <c r="I29" s="577"/>
      <c r="J29" s="585">
        <v>1.48</v>
      </c>
      <c r="K29" s="585"/>
      <c r="L29" s="577" t="s">
        <v>600</v>
      </c>
      <c r="M29" s="558" t="s">
        <v>656</v>
      </c>
      <c r="N29" s="592" t="s">
        <v>675</v>
      </c>
      <c r="O29" s="575">
        <v>1</v>
      </c>
      <c r="P29" s="583" t="s">
        <v>742</v>
      </c>
      <c r="Q29" s="561">
        <v>37</v>
      </c>
      <c r="R29" s="809"/>
      <c r="S29" s="558" t="s">
        <v>332</v>
      </c>
      <c r="T29" s="558" t="s">
        <v>332</v>
      </c>
      <c r="U29" s="558" t="s">
        <v>332</v>
      </c>
      <c r="V29" s="558" t="s">
        <v>332</v>
      </c>
      <c r="W29" s="354"/>
      <c r="X29" s="340">
        <v>1.48</v>
      </c>
      <c r="Y29" s="340"/>
      <c r="Z29" s="324"/>
      <c r="AA29" s="367">
        <v>1</v>
      </c>
      <c r="AB29" s="324"/>
    </row>
    <row r="30" spans="2:29" s="324" customFormat="1" ht="27" customHeight="1" x14ac:dyDescent="0.3">
      <c r="B30" s="577">
        <v>9</v>
      </c>
      <c r="C30" s="715" t="s">
        <v>2190</v>
      </c>
      <c r="D30" s="715" t="s">
        <v>2200</v>
      </c>
      <c r="E30" s="577"/>
      <c r="F30" s="692" t="s">
        <v>2081</v>
      </c>
      <c r="G30" s="712">
        <v>0</v>
      </c>
      <c r="H30" s="325"/>
      <c r="I30" s="577"/>
      <c r="J30" s="585"/>
      <c r="K30" s="585"/>
      <c r="L30" s="577" t="s">
        <v>600</v>
      </c>
      <c r="M30" s="558" t="s">
        <v>656</v>
      </c>
      <c r="N30" s="574"/>
      <c r="O30" s="575" t="s">
        <v>600</v>
      </c>
      <c r="P30" s="583" t="s">
        <v>800</v>
      </c>
      <c r="Q30" s="561">
        <v>1</v>
      </c>
      <c r="R30" s="809"/>
      <c r="S30" s="558" t="s">
        <v>332</v>
      </c>
      <c r="T30" s="558" t="s">
        <v>332</v>
      </c>
      <c r="U30" s="558" t="s">
        <v>332</v>
      </c>
      <c r="V30" s="558" t="s">
        <v>332</v>
      </c>
      <c r="W30" s="354">
        <v>2000</v>
      </c>
      <c r="X30" s="340"/>
      <c r="Y30" s="340"/>
      <c r="AA30" s="367">
        <v>1</v>
      </c>
    </row>
    <row r="31" spans="2:29" s="324" customFormat="1" ht="30" hidden="1" customHeight="1" x14ac:dyDescent="0.3">
      <c r="B31" s="577"/>
      <c r="C31" s="715" t="s">
        <v>2190</v>
      </c>
      <c r="D31" s="715" t="s">
        <v>2200</v>
      </c>
      <c r="E31" s="577"/>
      <c r="F31" s="663" t="s">
        <v>813</v>
      </c>
      <c r="G31" s="712">
        <v>0</v>
      </c>
      <c r="H31" s="325"/>
      <c r="I31" s="577"/>
      <c r="J31" s="585">
        <v>0.34</v>
      </c>
      <c r="K31" s="585"/>
      <c r="L31" s="577"/>
      <c r="M31" s="558" t="s">
        <v>656</v>
      </c>
      <c r="N31" s="592"/>
      <c r="O31" s="575">
        <v>1</v>
      </c>
      <c r="P31" s="583" t="s">
        <v>800</v>
      </c>
      <c r="Q31" s="561">
        <v>1</v>
      </c>
      <c r="R31" s="809"/>
      <c r="S31" s="558" t="s">
        <v>332</v>
      </c>
      <c r="T31" s="558" t="s">
        <v>332</v>
      </c>
      <c r="U31" s="558" t="s">
        <v>332</v>
      </c>
      <c r="V31" s="558" t="s">
        <v>332</v>
      </c>
      <c r="W31" s="354"/>
      <c r="X31" s="340">
        <v>0.34</v>
      </c>
      <c r="Y31" s="340"/>
      <c r="AA31" s="367">
        <v>1</v>
      </c>
    </row>
    <row r="32" spans="2:29" s="324" customFormat="1" ht="30" hidden="1" customHeight="1" x14ac:dyDescent="0.3">
      <c r="B32" s="577"/>
      <c r="C32" s="715" t="s">
        <v>2190</v>
      </c>
      <c r="D32" s="715" t="s">
        <v>2200</v>
      </c>
      <c r="E32" s="577"/>
      <c r="F32" s="664" t="s">
        <v>676</v>
      </c>
      <c r="G32" s="712">
        <v>0</v>
      </c>
      <c r="H32" s="325"/>
      <c r="I32" s="577"/>
      <c r="J32" s="585"/>
      <c r="K32" s="585">
        <v>1.32</v>
      </c>
      <c r="L32" s="577"/>
      <c r="M32" s="558" t="s">
        <v>656</v>
      </c>
      <c r="N32" s="574"/>
      <c r="O32" s="575">
        <v>1</v>
      </c>
      <c r="P32" s="583" t="s">
        <v>800</v>
      </c>
      <c r="Q32" s="561">
        <v>1</v>
      </c>
      <c r="R32" s="809"/>
      <c r="S32" s="558" t="s">
        <v>332</v>
      </c>
      <c r="T32" s="558" t="s">
        <v>332</v>
      </c>
      <c r="U32" s="558" t="s">
        <v>332</v>
      </c>
      <c r="V32" s="558" t="s">
        <v>332</v>
      </c>
      <c r="W32" s="354"/>
      <c r="X32" s="340"/>
      <c r="Y32" s="340">
        <v>1.32</v>
      </c>
      <c r="AA32" s="367">
        <v>1</v>
      </c>
    </row>
    <row r="33" spans="2:28" s="324" customFormat="1" ht="30" hidden="1" customHeight="1" x14ac:dyDescent="0.3">
      <c r="B33" s="577"/>
      <c r="C33" s="715" t="s">
        <v>2190</v>
      </c>
      <c r="D33" s="715" t="s">
        <v>2200</v>
      </c>
      <c r="E33" s="577"/>
      <c r="F33" s="664" t="s">
        <v>676</v>
      </c>
      <c r="G33" s="712">
        <v>0</v>
      </c>
      <c r="H33" s="325"/>
      <c r="I33" s="577"/>
      <c r="J33" s="585"/>
      <c r="K33" s="585">
        <v>1.8445</v>
      </c>
      <c r="L33" s="577"/>
      <c r="M33" s="558" t="s">
        <v>656</v>
      </c>
      <c r="N33" s="574"/>
      <c r="O33" s="575">
        <v>1</v>
      </c>
      <c r="P33" s="583" t="s">
        <v>800</v>
      </c>
      <c r="Q33" s="561">
        <v>1</v>
      </c>
      <c r="R33" s="809"/>
      <c r="S33" s="558" t="s">
        <v>332</v>
      </c>
      <c r="T33" s="558" t="s">
        <v>332</v>
      </c>
      <c r="U33" s="558" t="s">
        <v>332</v>
      </c>
      <c r="V33" s="558" t="s">
        <v>332</v>
      </c>
      <c r="W33" s="354"/>
      <c r="X33" s="340"/>
      <c r="Y33" s="340">
        <v>1.8445</v>
      </c>
      <c r="AA33" s="367">
        <v>1</v>
      </c>
    </row>
    <row r="34" spans="2:28" s="324" customFormat="1" ht="30" hidden="1" customHeight="1" x14ac:dyDescent="0.3">
      <c r="B34" s="577"/>
      <c r="C34" s="715" t="s">
        <v>2190</v>
      </c>
      <c r="D34" s="715" t="s">
        <v>2200</v>
      </c>
      <c r="E34" s="577"/>
      <c r="F34" s="696" t="s">
        <v>816</v>
      </c>
      <c r="G34" s="712">
        <v>0</v>
      </c>
      <c r="H34" s="325"/>
      <c r="I34" s="577"/>
      <c r="J34" s="585"/>
      <c r="K34" s="585">
        <v>0.58299999999999996</v>
      </c>
      <c r="L34" s="577"/>
      <c r="M34" s="558" t="s">
        <v>656</v>
      </c>
      <c r="N34" s="593"/>
      <c r="O34" s="575">
        <v>1</v>
      </c>
      <c r="P34" s="583" t="s">
        <v>800</v>
      </c>
      <c r="Q34" s="561">
        <v>1</v>
      </c>
      <c r="R34" s="809"/>
      <c r="S34" s="558"/>
      <c r="T34" s="558"/>
      <c r="U34" s="558"/>
      <c r="V34" s="558"/>
      <c r="W34" s="354"/>
      <c r="X34" s="340"/>
      <c r="Y34" s="340">
        <v>0.58299999999999996</v>
      </c>
      <c r="AA34" s="367">
        <v>1</v>
      </c>
    </row>
    <row r="35" spans="2:28" s="324" customFormat="1" ht="36.75" customHeight="1" x14ac:dyDescent="0.3">
      <c r="B35" s="577">
        <v>10</v>
      </c>
      <c r="C35" s="715" t="s">
        <v>2190</v>
      </c>
      <c r="D35" s="715" t="s">
        <v>2200</v>
      </c>
      <c r="E35" s="577"/>
      <c r="F35" s="692" t="s">
        <v>2087</v>
      </c>
      <c r="G35" s="712">
        <v>0</v>
      </c>
      <c r="H35" s="325"/>
      <c r="I35" s="577"/>
      <c r="J35" s="585"/>
      <c r="K35" s="585"/>
      <c r="L35" s="577" t="s">
        <v>600</v>
      </c>
      <c r="M35" s="558" t="s">
        <v>656</v>
      </c>
      <c r="N35" s="594" t="s">
        <v>960</v>
      </c>
      <c r="O35" s="575" t="s">
        <v>600</v>
      </c>
      <c r="P35" s="583" t="s">
        <v>801</v>
      </c>
      <c r="Q35" s="561">
        <v>6</v>
      </c>
      <c r="R35" s="809"/>
      <c r="S35" s="558" t="s">
        <v>332</v>
      </c>
      <c r="T35" s="558" t="s">
        <v>332</v>
      </c>
      <c r="U35" s="558" t="s">
        <v>332</v>
      </c>
      <c r="V35" s="558" t="s">
        <v>332</v>
      </c>
      <c r="W35" s="354">
        <v>2000</v>
      </c>
      <c r="X35" s="340"/>
      <c r="Y35" s="340"/>
      <c r="AA35" s="367">
        <v>1</v>
      </c>
    </row>
    <row r="36" spans="2:28" ht="43.2" hidden="1" x14ac:dyDescent="0.3">
      <c r="B36" s="577"/>
      <c r="C36" s="715" t="s">
        <v>2190</v>
      </c>
      <c r="D36" s="715" t="s">
        <v>2200</v>
      </c>
      <c r="E36" s="577"/>
      <c r="F36" s="663" t="s">
        <v>603</v>
      </c>
      <c r="G36" s="712">
        <v>0</v>
      </c>
      <c r="H36" s="325"/>
      <c r="I36" s="577"/>
      <c r="J36" s="585">
        <v>0.53800000000000003</v>
      </c>
      <c r="K36" s="585"/>
      <c r="L36" s="577" t="s">
        <v>600</v>
      </c>
      <c r="M36" s="558" t="s">
        <v>656</v>
      </c>
      <c r="N36" s="595"/>
      <c r="O36" s="575">
        <v>1</v>
      </c>
      <c r="P36" s="583" t="s">
        <v>777</v>
      </c>
      <c r="Q36" s="561">
        <v>8</v>
      </c>
      <c r="R36" s="809"/>
      <c r="S36" s="558" t="s">
        <v>332</v>
      </c>
      <c r="T36" s="558" t="s">
        <v>332</v>
      </c>
      <c r="U36" s="558" t="s">
        <v>332</v>
      </c>
      <c r="V36" s="558" t="s">
        <v>332</v>
      </c>
      <c r="W36" s="354"/>
      <c r="X36" s="340">
        <v>0.53800000000000003</v>
      </c>
      <c r="Y36" s="340"/>
      <c r="Z36" s="324"/>
      <c r="AA36" s="367">
        <v>1</v>
      </c>
      <c r="AB36" s="324"/>
    </row>
    <row r="37" spans="2:28" ht="28.8" hidden="1" x14ac:dyDescent="0.3">
      <c r="B37" s="577"/>
      <c r="C37" s="715" t="s">
        <v>2190</v>
      </c>
      <c r="D37" s="715" t="s">
        <v>2200</v>
      </c>
      <c r="E37" s="577"/>
      <c r="F37" s="663" t="s">
        <v>604</v>
      </c>
      <c r="G37" s="712">
        <v>0</v>
      </c>
      <c r="H37" s="325"/>
      <c r="I37" s="577"/>
      <c r="J37" s="585"/>
      <c r="K37" s="585">
        <v>1.532</v>
      </c>
      <c r="L37" s="577" t="s">
        <v>600</v>
      </c>
      <c r="M37" s="558" t="s">
        <v>656</v>
      </c>
      <c r="N37" s="592"/>
      <c r="O37" s="575">
        <v>1</v>
      </c>
      <c r="P37" s="580" t="s">
        <v>774</v>
      </c>
      <c r="Q37" s="561">
        <v>7</v>
      </c>
      <c r="R37" s="809"/>
      <c r="S37" s="558" t="s">
        <v>332</v>
      </c>
      <c r="T37" s="558" t="s">
        <v>332</v>
      </c>
      <c r="U37" s="558" t="s">
        <v>332</v>
      </c>
      <c r="V37" s="558" t="s">
        <v>332</v>
      </c>
      <c r="W37" s="354"/>
      <c r="X37" s="340"/>
      <c r="Y37" s="340">
        <v>1.532</v>
      </c>
      <c r="Z37" s="324"/>
      <c r="AA37" s="367">
        <v>1</v>
      </c>
      <c r="AB37" s="324"/>
    </row>
    <row r="38" spans="2:28" s="324" customFormat="1" ht="28.8" hidden="1" x14ac:dyDescent="0.3">
      <c r="B38" s="577"/>
      <c r="C38" s="715" t="s">
        <v>2190</v>
      </c>
      <c r="D38" s="715" t="s">
        <v>2200</v>
      </c>
      <c r="E38" s="577"/>
      <c r="F38" s="669" t="s">
        <v>815</v>
      </c>
      <c r="G38" s="712">
        <v>0</v>
      </c>
      <c r="H38" s="325"/>
      <c r="I38" s="577"/>
      <c r="J38" s="585"/>
      <c r="K38" s="585">
        <v>1.069</v>
      </c>
      <c r="L38" s="577"/>
      <c r="M38" s="558" t="s">
        <v>656</v>
      </c>
      <c r="N38" s="592"/>
      <c r="O38" s="575">
        <v>1</v>
      </c>
      <c r="P38" s="580" t="s">
        <v>801</v>
      </c>
      <c r="Q38" s="561">
        <v>6</v>
      </c>
      <c r="R38" s="809"/>
      <c r="S38" s="558" t="s">
        <v>332</v>
      </c>
      <c r="T38" s="558" t="s">
        <v>332</v>
      </c>
      <c r="U38" s="558" t="s">
        <v>332</v>
      </c>
      <c r="V38" s="558" t="s">
        <v>332</v>
      </c>
      <c r="W38" s="354"/>
      <c r="X38" s="340"/>
      <c r="Y38" s="340">
        <v>1.069</v>
      </c>
      <c r="AA38" s="367">
        <v>1</v>
      </c>
    </row>
    <row r="39" spans="2:28" s="324" customFormat="1" ht="48.75" customHeight="1" x14ac:dyDescent="0.3">
      <c r="B39" s="577">
        <v>11</v>
      </c>
      <c r="C39" s="715" t="s">
        <v>2190</v>
      </c>
      <c r="D39" s="715" t="s">
        <v>2200</v>
      </c>
      <c r="E39" s="577"/>
      <c r="F39" s="692" t="s">
        <v>2088</v>
      </c>
      <c r="G39" s="712">
        <v>0</v>
      </c>
      <c r="H39" s="325"/>
      <c r="I39" s="577"/>
      <c r="J39" s="585"/>
      <c r="K39" s="585"/>
      <c r="L39" s="577" t="s">
        <v>600</v>
      </c>
      <c r="M39" s="558" t="s">
        <v>655</v>
      </c>
      <c r="N39" s="579" t="s">
        <v>1741</v>
      </c>
      <c r="O39" s="575" t="s">
        <v>600</v>
      </c>
      <c r="P39" s="583" t="s">
        <v>755</v>
      </c>
      <c r="Q39" s="561">
        <v>33</v>
      </c>
      <c r="R39" s="809"/>
      <c r="S39" s="558" t="s">
        <v>332</v>
      </c>
      <c r="T39" s="558" t="s">
        <v>332</v>
      </c>
      <c r="U39" s="558" t="s">
        <v>332</v>
      </c>
      <c r="V39" s="558" t="s">
        <v>332</v>
      </c>
      <c r="W39" s="354">
        <v>800</v>
      </c>
      <c r="X39" s="340"/>
      <c r="Y39" s="340"/>
      <c r="AA39" s="367">
        <v>1</v>
      </c>
      <c r="AB39" s="348"/>
    </row>
    <row r="40" spans="2:28" ht="28.8" hidden="1" x14ac:dyDescent="0.3">
      <c r="B40" s="577"/>
      <c r="C40" s="715" t="s">
        <v>2190</v>
      </c>
      <c r="D40" s="715" t="s">
        <v>2200</v>
      </c>
      <c r="E40" s="577"/>
      <c r="F40" s="663" t="s">
        <v>673</v>
      </c>
      <c r="G40" s="712">
        <v>0</v>
      </c>
      <c r="H40" s="325"/>
      <c r="I40" s="577"/>
      <c r="J40" s="585"/>
      <c r="K40" s="585">
        <v>0.32</v>
      </c>
      <c r="L40" s="577" t="s">
        <v>600</v>
      </c>
      <c r="M40" s="558" t="s">
        <v>656</v>
      </c>
      <c r="O40" s="575">
        <v>1</v>
      </c>
      <c r="P40" s="580" t="s">
        <v>768</v>
      </c>
      <c r="Q40" s="561">
        <v>35</v>
      </c>
      <c r="R40" s="809"/>
      <c r="S40" s="558" t="s">
        <v>332</v>
      </c>
      <c r="T40" s="558" t="s">
        <v>332</v>
      </c>
      <c r="U40" s="558" t="s">
        <v>332</v>
      </c>
      <c r="V40" s="558" t="s">
        <v>332</v>
      </c>
      <c r="W40" s="354"/>
      <c r="X40" s="340"/>
      <c r="Y40" s="340">
        <v>0.32</v>
      </c>
      <c r="Z40" s="324"/>
      <c r="AA40" s="367">
        <v>1</v>
      </c>
      <c r="AB40" s="324"/>
    </row>
    <row r="41" spans="2:28" s="324" customFormat="1" ht="45.75" hidden="1" customHeight="1" x14ac:dyDescent="0.3">
      <c r="B41" s="577"/>
      <c r="C41" s="715" t="s">
        <v>2190</v>
      </c>
      <c r="D41" s="715" t="s">
        <v>2200</v>
      </c>
      <c r="E41" s="577"/>
      <c r="F41" s="673" t="s">
        <v>605</v>
      </c>
      <c r="G41" s="712">
        <v>0</v>
      </c>
      <c r="H41" s="325"/>
      <c r="I41" s="577"/>
      <c r="J41" s="585">
        <v>1.1200000000000001</v>
      </c>
      <c r="K41" s="585"/>
      <c r="L41" s="577" t="s">
        <v>600</v>
      </c>
      <c r="M41" s="558" t="s">
        <v>656</v>
      </c>
      <c r="N41" s="574"/>
      <c r="O41" s="575">
        <v>1</v>
      </c>
      <c r="P41" s="580" t="s">
        <v>776</v>
      </c>
      <c r="Q41" s="561">
        <v>36</v>
      </c>
      <c r="R41" s="809"/>
      <c r="S41" s="558" t="s">
        <v>332</v>
      </c>
      <c r="T41" s="558" t="s">
        <v>332</v>
      </c>
      <c r="U41" s="558" t="s">
        <v>332</v>
      </c>
      <c r="V41" s="558" t="s">
        <v>332</v>
      </c>
      <c r="W41" s="354"/>
      <c r="X41" s="340">
        <v>1.1200000000000001</v>
      </c>
      <c r="Y41" s="340"/>
      <c r="AA41" s="367">
        <v>1</v>
      </c>
    </row>
    <row r="42" spans="2:28" s="324" customFormat="1" ht="48.75" hidden="1" customHeight="1" x14ac:dyDescent="0.3">
      <c r="B42" s="577"/>
      <c r="C42" s="715" t="s">
        <v>2190</v>
      </c>
      <c r="D42" s="715" t="s">
        <v>2200</v>
      </c>
      <c r="E42" s="577"/>
      <c r="F42" s="675" t="s">
        <v>817</v>
      </c>
      <c r="G42" s="712">
        <v>0</v>
      </c>
      <c r="H42" s="325"/>
      <c r="I42" s="577"/>
      <c r="J42" s="585"/>
      <c r="K42" s="585">
        <v>0.3</v>
      </c>
      <c r="L42" s="577" t="s">
        <v>600</v>
      </c>
      <c r="M42" s="558" t="s">
        <v>656</v>
      </c>
      <c r="N42" s="590"/>
      <c r="O42" s="575">
        <v>1</v>
      </c>
      <c r="P42" s="596" t="s">
        <v>1515</v>
      </c>
      <c r="Q42" s="561">
        <v>34</v>
      </c>
      <c r="R42" s="809"/>
      <c r="S42" s="558" t="s">
        <v>332</v>
      </c>
      <c r="T42" s="558" t="s">
        <v>332</v>
      </c>
      <c r="U42" s="558" t="s">
        <v>332</v>
      </c>
      <c r="V42" s="558" t="s">
        <v>332</v>
      </c>
      <c r="W42" s="354"/>
      <c r="X42" s="340"/>
      <c r="Y42" s="340">
        <v>0.3</v>
      </c>
      <c r="AA42" s="367">
        <v>1</v>
      </c>
      <c r="AB42" s="348"/>
    </row>
    <row r="43" spans="2:28" s="324" customFormat="1" ht="87.75" hidden="1" customHeight="1" x14ac:dyDescent="0.3">
      <c r="B43" s="577"/>
      <c r="C43" s="715" t="s">
        <v>2190</v>
      </c>
      <c r="D43" s="715" t="s">
        <v>2200</v>
      </c>
      <c r="E43" s="577"/>
      <c r="F43" s="663" t="s">
        <v>606</v>
      </c>
      <c r="G43" s="712">
        <v>0</v>
      </c>
      <c r="H43" s="325"/>
      <c r="I43" s="577"/>
      <c r="J43" s="585">
        <v>2.76</v>
      </c>
      <c r="K43" s="585"/>
      <c r="L43" s="577" t="s">
        <v>600</v>
      </c>
      <c r="M43" s="558" t="s">
        <v>656</v>
      </c>
      <c r="N43" s="592"/>
      <c r="O43" s="597">
        <v>1</v>
      </c>
      <c r="P43" s="560" t="s">
        <v>759</v>
      </c>
      <c r="Q43" s="561">
        <v>3</v>
      </c>
      <c r="R43" s="809"/>
      <c r="S43" s="558" t="s">
        <v>332</v>
      </c>
      <c r="T43" s="558" t="s">
        <v>332</v>
      </c>
      <c r="U43" s="558" t="s">
        <v>332</v>
      </c>
      <c r="V43" s="558" t="s">
        <v>332</v>
      </c>
      <c r="W43" s="354"/>
      <c r="X43" s="340">
        <v>2.76</v>
      </c>
      <c r="Y43" s="340"/>
      <c r="AA43" s="367">
        <v>1</v>
      </c>
    </row>
    <row r="44" spans="2:28" ht="36.75" customHeight="1" x14ac:dyDescent="0.3">
      <c r="B44" s="577">
        <v>12</v>
      </c>
      <c r="C44" s="715" t="s">
        <v>2190</v>
      </c>
      <c r="D44" s="715" t="s">
        <v>2200</v>
      </c>
      <c r="E44" s="577"/>
      <c r="F44" s="692" t="s">
        <v>2089</v>
      </c>
      <c r="G44" s="712">
        <v>0</v>
      </c>
      <c r="H44" s="325"/>
      <c r="I44" s="577"/>
      <c r="J44" s="585"/>
      <c r="K44" s="585"/>
      <c r="L44" s="577" t="s">
        <v>600</v>
      </c>
      <c r="M44" s="558" t="s">
        <v>656</v>
      </c>
      <c r="N44" s="598"/>
      <c r="O44" s="575" t="s">
        <v>600</v>
      </c>
      <c r="P44" s="580" t="s">
        <v>803</v>
      </c>
      <c r="Q44" s="561">
        <v>3</v>
      </c>
      <c r="R44" s="809"/>
      <c r="S44" s="558" t="s">
        <v>332</v>
      </c>
      <c r="T44" s="558" t="s">
        <v>332</v>
      </c>
      <c r="U44" s="558" t="s">
        <v>332</v>
      </c>
      <c r="V44" s="558" t="s">
        <v>332</v>
      </c>
      <c r="W44" s="354">
        <v>2000</v>
      </c>
      <c r="X44" s="340"/>
      <c r="Y44" s="340"/>
      <c r="Z44" s="324"/>
      <c r="AA44" s="367">
        <v>1</v>
      </c>
      <c r="AB44" s="324"/>
    </row>
    <row r="45" spans="2:28" s="324" customFormat="1" ht="36.75" hidden="1" customHeight="1" x14ac:dyDescent="0.3">
      <c r="B45" s="577"/>
      <c r="C45" s="715" t="s">
        <v>2190</v>
      </c>
      <c r="D45" s="715" t="s">
        <v>2200</v>
      </c>
      <c r="E45" s="577"/>
      <c r="F45" s="696" t="s">
        <v>819</v>
      </c>
      <c r="G45" s="712">
        <v>0</v>
      </c>
      <c r="H45" s="325"/>
      <c r="I45" s="577"/>
      <c r="J45" s="585"/>
      <c r="K45" s="585">
        <v>0.36762</v>
      </c>
      <c r="L45" s="577"/>
      <c r="M45" s="558" t="s">
        <v>656</v>
      </c>
      <c r="N45" s="574"/>
      <c r="O45" s="575">
        <v>1</v>
      </c>
      <c r="P45" s="599" t="s">
        <v>803</v>
      </c>
      <c r="Q45" s="561">
        <v>3</v>
      </c>
      <c r="R45" s="809"/>
      <c r="S45" s="558" t="s">
        <v>332</v>
      </c>
      <c r="T45" s="558" t="s">
        <v>332</v>
      </c>
      <c r="U45" s="558" t="s">
        <v>332</v>
      </c>
      <c r="V45" s="558" t="s">
        <v>332</v>
      </c>
      <c r="W45" s="354"/>
      <c r="X45" s="340"/>
      <c r="Y45" s="340">
        <v>0.36762</v>
      </c>
      <c r="AA45" s="367">
        <v>1</v>
      </c>
    </row>
    <row r="46" spans="2:28" s="324" customFormat="1" ht="36.75" hidden="1" customHeight="1" x14ac:dyDescent="0.3">
      <c r="B46" s="577"/>
      <c r="C46" s="715" t="s">
        <v>2190</v>
      </c>
      <c r="D46" s="715" t="s">
        <v>2200</v>
      </c>
      <c r="E46" s="577"/>
      <c r="F46" s="696" t="s">
        <v>818</v>
      </c>
      <c r="G46" s="712">
        <v>0</v>
      </c>
      <c r="H46" s="325"/>
      <c r="I46" s="577"/>
      <c r="J46" s="585"/>
      <c r="K46" s="585">
        <v>0.19800000000000001</v>
      </c>
      <c r="L46" s="577"/>
      <c r="M46" s="558" t="s">
        <v>656</v>
      </c>
      <c r="N46" s="574"/>
      <c r="O46" s="575">
        <v>1</v>
      </c>
      <c r="P46" s="580" t="s">
        <v>803</v>
      </c>
      <c r="Q46" s="561">
        <v>3</v>
      </c>
      <c r="R46" s="809"/>
      <c r="S46" s="558" t="s">
        <v>332</v>
      </c>
      <c r="T46" s="558" t="s">
        <v>332</v>
      </c>
      <c r="U46" s="558" t="s">
        <v>332</v>
      </c>
      <c r="V46" s="558" t="s">
        <v>332</v>
      </c>
      <c r="W46" s="354"/>
      <c r="X46" s="340"/>
      <c r="Y46" s="340">
        <f>0.198+0.02</f>
        <v>0.218</v>
      </c>
      <c r="AA46" s="367">
        <v>1</v>
      </c>
    </row>
    <row r="47" spans="2:28" s="324" customFormat="1" ht="28.8" hidden="1" x14ac:dyDescent="0.3">
      <c r="B47" s="577"/>
      <c r="C47" s="715" t="s">
        <v>2190</v>
      </c>
      <c r="D47" s="715" t="s">
        <v>2200</v>
      </c>
      <c r="E47" s="577"/>
      <c r="F47" s="663" t="s">
        <v>607</v>
      </c>
      <c r="G47" s="712">
        <v>0</v>
      </c>
      <c r="H47" s="325"/>
      <c r="I47" s="577"/>
      <c r="J47" s="585">
        <v>0.42099999999999999</v>
      </c>
      <c r="K47" s="585"/>
      <c r="L47" s="577" t="s">
        <v>600</v>
      </c>
      <c r="M47" s="558" t="s">
        <v>656</v>
      </c>
      <c r="N47" s="574"/>
      <c r="O47" s="575">
        <v>1</v>
      </c>
      <c r="P47" s="580" t="s">
        <v>778</v>
      </c>
      <c r="Q47" s="561">
        <v>4</v>
      </c>
      <c r="R47" s="809"/>
      <c r="S47" s="558" t="s">
        <v>332</v>
      </c>
      <c r="T47" s="558" t="s">
        <v>332</v>
      </c>
      <c r="U47" s="558" t="s">
        <v>332</v>
      </c>
      <c r="V47" s="558" t="s">
        <v>332</v>
      </c>
      <c r="W47" s="354"/>
      <c r="X47" s="340">
        <v>0.42099999999999999</v>
      </c>
      <c r="Y47" s="340"/>
      <c r="AA47" s="367">
        <v>1</v>
      </c>
    </row>
    <row r="48" spans="2:28" s="324" customFormat="1" ht="30" hidden="1" customHeight="1" x14ac:dyDescent="0.3">
      <c r="B48" s="577"/>
      <c r="C48" s="715" t="s">
        <v>2190</v>
      </c>
      <c r="D48" s="715" t="s">
        <v>2200</v>
      </c>
      <c r="E48" s="577"/>
      <c r="F48" s="663" t="s">
        <v>608</v>
      </c>
      <c r="G48" s="712">
        <v>0</v>
      </c>
      <c r="H48" s="325"/>
      <c r="I48" s="577"/>
      <c r="J48" s="585"/>
      <c r="K48" s="585">
        <v>0.40389999999999998</v>
      </c>
      <c r="L48" s="577" t="s">
        <v>600</v>
      </c>
      <c r="M48" s="558" t="s">
        <v>656</v>
      </c>
      <c r="N48" s="574"/>
      <c r="O48" s="575">
        <v>1</v>
      </c>
      <c r="P48" s="580" t="s">
        <v>775</v>
      </c>
      <c r="Q48" s="561">
        <v>5</v>
      </c>
      <c r="R48" s="809"/>
      <c r="S48" s="558" t="s">
        <v>332</v>
      </c>
      <c r="T48" s="558" t="s">
        <v>332</v>
      </c>
      <c r="U48" s="558" t="s">
        <v>332</v>
      </c>
      <c r="V48" s="558" t="s">
        <v>332</v>
      </c>
      <c r="W48" s="354"/>
      <c r="X48" s="340"/>
      <c r="Y48" s="340">
        <v>0.40389999999999998</v>
      </c>
      <c r="AA48" s="367">
        <v>1</v>
      </c>
    </row>
    <row r="49" spans="2:29" s="323" customFormat="1" ht="36.75" customHeight="1" x14ac:dyDescent="0.3">
      <c r="B49" s="577">
        <v>13</v>
      </c>
      <c r="C49" s="715" t="s">
        <v>2190</v>
      </c>
      <c r="D49" s="715" t="s">
        <v>2200</v>
      </c>
      <c r="E49" s="577"/>
      <c r="F49" s="692" t="s">
        <v>2082</v>
      </c>
      <c r="G49" s="712">
        <v>0</v>
      </c>
      <c r="H49" s="325"/>
      <c r="I49" s="577"/>
      <c r="J49" s="585"/>
      <c r="K49" s="585"/>
      <c r="L49" s="577" t="s">
        <v>600</v>
      </c>
      <c r="M49" s="558" t="s">
        <v>655</v>
      </c>
      <c r="N49" s="574"/>
      <c r="O49" s="575" t="s">
        <v>600</v>
      </c>
      <c r="P49" s="576" t="s">
        <v>725</v>
      </c>
      <c r="Q49" s="561">
        <v>1</v>
      </c>
      <c r="R49" s="809"/>
      <c r="S49" s="558" t="s">
        <v>332</v>
      </c>
      <c r="T49" s="558" t="s">
        <v>332</v>
      </c>
      <c r="U49" s="558" t="s">
        <v>332</v>
      </c>
      <c r="V49" s="558" t="s">
        <v>332</v>
      </c>
      <c r="W49" s="354"/>
      <c r="X49" s="340"/>
      <c r="Y49" s="340"/>
      <c r="Z49" s="324"/>
      <c r="AA49" s="367">
        <v>1</v>
      </c>
      <c r="AB49" s="324"/>
    </row>
    <row r="50" spans="2:29" s="323" customFormat="1" ht="36.75" hidden="1" customHeight="1" x14ac:dyDescent="0.3">
      <c r="B50" s="577"/>
      <c r="C50" s="715" t="s">
        <v>2190</v>
      </c>
      <c r="D50" s="715" t="s">
        <v>2200</v>
      </c>
      <c r="E50" s="577"/>
      <c r="F50" s="663" t="s">
        <v>609</v>
      </c>
      <c r="G50" s="712">
        <v>0</v>
      </c>
      <c r="H50" s="325"/>
      <c r="I50" s="577"/>
      <c r="J50" s="585">
        <v>4.4000000000000004</v>
      </c>
      <c r="K50" s="585"/>
      <c r="L50" s="577" t="s">
        <v>600</v>
      </c>
      <c r="M50" s="558" t="s">
        <v>655</v>
      </c>
      <c r="N50" s="574"/>
      <c r="O50" s="575">
        <v>1</v>
      </c>
      <c r="P50" s="576" t="s">
        <v>750</v>
      </c>
      <c r="Q50" s="561">
        <v>4</v>
      </c>
      <c r="R50" s="809"/>
      <c r="S50" s="558" t="s">
        <v>332</v>
      </c>
      <c r="T50" s="558" t="s">
        <v>332</v>
      </c>
      <c r="U50" s="558" t="s">
        <v>332</v>
      </c>
      <c r="V50" s="558" t="s">
        <v>332</v>
      </c>
      <c r="W50" s="354"/>
      <c r="X50" s="340"/>
      <c r="Y50" s="340"/>
      <c r="Z50" s="324"/>
      <c r="AA50" s="367">
        <v>1</v>
      </c>
      <c r="AB50" s="324"/>
    </row>
    <row r="51" spans="2:29" s="323" customFormat="1" ht="57" hidden="1" customHeight="1" x14ac:dyDescent="0.3">
      <c r="B51" s="577"/>
      <c r="C51" s="715" t="s">
        <v>2190</v>
      </c>
      <c r="D51" s="715" t="s">
        <v>2200</v>
      </c>
      <c r="E51" s="577"/>
      <c r="F51" s="675" t="s">
        <v>1590</v>
      </c>
      <c r="G51" s="712">
        <v>0</v>
      </c>
      <c r="H51" s="325"/>
      <c r="I51" s="577"/>
      <c r="J51" s="585">
        <v>0.03</v>
      </c>
      <c r="K51" s="585"/>
      <c r="L51" s="577"/>
      <c r="M51" s="558" t="s">
        <v>656</v>
      </c>
      <c r="N51" s="600"/>
      <c r="O51" s="575">
        <v>1</v>
      </c>
      <c r="P51" s="601" t="s">
        <v>1096</v>
      </c>
      <c r="Q51" s="561">
        <v>62</v>
      </c>
      <c r="R51" s="809"/>
      <c r="S51" s="558" t="s">
        <v>332</v>
      </c>
      <c r="T51" s="558" t="s">
        <v>332</v>
      </c>
      <c r="U51" s="558" t="s">
        <v>332</v>
      </c>
      <c r="V51" s="558" t="s">
        <v>332</v>
      </c>
      <c r="W51" s="354"/>
      <c r="X51" s="340"/>
      <c r="Y51" s="340"/>
      <c r="Z51" s="324"/>
      <c r="AA51" s="367">
        <v>1</v>
      </c>
      <c r="AB51" s="324"/>
    </row>
    <row r="52" spans="2:29" s="324" customFormat="1" ht="68.25" hidden="1" customHeight="1" x14ac:dyDescent="0.3">
      <c r="B52" s="577"/>
      <c r="C52" s="715" t="s">
        <v>2190</v>
      </c>
      <c r="D52" s="715" t="s">
        <v>2200</v>
      </c>
      <c r="E52" s="577"/>
      <c r="F52" s="668" t="s">
        <v>1034</v>
      </c>
      <c r="G52" s="712">
        <v>0</v>
      </c>
      <c r="H52" s="325"/>
      <c r="I52" s="577"/>
      <c r="J52" s="585"/>
      <c r="K52" s="585">
        <v>0.159</v>
      </c>
      <c r="L52" s="577"/>
      <c r="M52" s="558" t="s">
        <v>698</v>
      </c>
      <c r="N52" s="579" t="s">
        <v>1597</v>
      </c>
      <c r="O52" s="575">
        <v>1</v>
      </c>
      <c r="P52" s="602" t="s">
        <v>1035</v>
      </c>
      <c r="Q52" s="561">
        <v>11</v>
      </c>
      <c r="R52" s="809"/>
      <c r="S52" s="558" t="s">
        <v>600</v>
      </c>
      <c r="T52" s="558" t="s">
        <v>600</v>
      </c>
      <c r="U52" s="558" t="s">
        <v>450</v>
      </c>
      <c r="V52" s="558" t="s">
        <v>332</v>
      </c>
      <c r="W52" s="357"/>
      <c r="X52" s="358"/>
      <c r="Y52" s="358"/>
      <c r="AA52" s="367">
        <v>0.75</v>
      </c>
      <c r="AC52" s="522">
        <f>K52</f>
        <v>0.159</v>
      </c>
    </row>
    <row r="53" spans="2:29" ht="36.75" customHeight="1" x14ac:dyDescent="0.3">
      <c r="B53" s="577">
        <v>14</v>
      </c>
      <c r="C53" s="715" t="s">
        <v>2190</v>
      </c>
      <c r="D53" s="715" t="s">
        <v>2200</v>
      </c>
      <c r="E53" s="577"/>
      <c r="F53" s="692" t="s">
        <v>2083</v>
      </c>
      <c r="G53" s="712">
        <v>0</v>
      </c>
      <c r="H53" s="325"/>
      <c r="I53" s="577"/>
      <c r="J53" s="585"/>
      <c r="K53" s="585"/>
      <c r="L53" s="577" t="s">
        <v>600</v>
      </c>
      <c r="M53" s="558" t="s">
        <v>655</v>
      </c>
      <c r="O53" s="575" t="s">
        <v>600</v>
      </c>
      <c r="P53" s="576" t="s">
        <v>723</v>
      </c>
      <c r="Q53" s="561">
        <v>6</v>
      </c>
      <c r="R53" s="809"/>
      <c r="S53" s="558" t="s">
        <v>332</v>
      </c>
      <c r="T53" s="558" t="s">
        <v>332</v>
      </c>
      <c r="U53" s="558" t="s">
        <v>332</v>
      </c>
      <c r="V53" s="558" t="s">
        <v>332</v>
      </c>
      <c r="W53" s="354">
        <v>800</v>
      </c>
      <c r="X53" s="340"/>
      <c r="Y53" s="340"/>
      <c r="Z53" s="324"/>
      <c r="AA53" s="367">
        <v>1</v>
      </c>
      <c r="AB53" s="324"/>
    </row>
    <row r="54" spans="2:29" s="324" customFormat="1" ht="36.75" hidden="1" customHeight="1" x14ac:dyDescent="0.3">
      <c r="B54" s="577"/>
      <c r="C54" s="715" t="s">
        <v>2190</v>
      </c>
      <c r="D54" s="715" t="s">
        <v>2200</v>
      </c>
      <c r="E54" s="577"/>
      <c r="F54" s="663" t="s">
        <v>686</v>
      </c>
      <c r="G54" s="712">
        <v>0</v>
      </c>
      <c r="H54" s="325"/>
      <c r="I54" s="577"/>
      <c r="J54" s="585">
        <v>0.6</v>
      </c>
      <c r="K54" s="585"/>
      <c r="L54" s="577"/>
      <c r="M54" s="558" t="s">
        <v>656</v>
      </c>
      <c r="N54" s="574"/>
      <c r="O54" s="575">
        <v>1</v>
      </c>
      <c r="P54" s="576" t="s">
        <v>751</v>
      </c>
      <c r="Q54" s="561">
        <v>7</v>
      </c>
      <c r="R54" s="809"/>
      <c r="S54" s="558" t="s">
        <v>332</v>
      </c>
      <c r="T54" s="558" t="s">
        <v>332</v>
      </c>
      <c r="U54" s="558" t="s">
        <v>332</v>
      </c>
      <c r="V54" s="558" t="s">
        <v>332</v>
      </c>
      <c r="W54" s="354"/>
      <c r="X54" s="340">
        <v>0.6</v>
      </c>
      <c r="Y54" s="340"/>
      <c r="AA54" s="367">
        <v>1</v>
      </c>
    </row>
    <row r="55" spans="2:29" s="324" customFormat="1" ht="49.5" hidden="1" customHeight="1" x14ac:dyDescent="0.3">
      <c r="B55" s="577"/>
      <c r="C55" s="715" t="s">
        <v>2190</v>
      </c>
      <c r="D55" s="715" t="s">
        <v>2200</v>
      </c>
      <c r="E55" s="577"/>
      <c r="F55" s="667" t="s">
        <v>931</v>
      </c>
      <c r="G55" s="712">
        <v>0</v>
      </c>
      <c r="H55" s="325"/>
      <c r="I55" s="577"/>
      <c r="J55" s="585"/>
      <c r="K55" s="585">
        <v>2.6640000000000001</v>
      </c>
      <c r="L55" s="577"/>
      <c r="M55" s="558" t="s">
        <v>656</v>
      </c>
      <c r="N55" s="574"/>
      <c r="O55" s="575">
        <v>1</v>
      </c>
      <c r="P55" s="601" t="s">
        <v>1105</v>
      </c>
      <c r="Q55" s="561">
        <v>88</v>
      </c>
      <c r="R55" s="809"/>
      <c r="S55" s="558" t="s">
        <v>332</v>
      </c>
      <c r="T55" s="558" t="s">
        <v>332</v>
      </c>
      <c r="U55" s="558" t="s">
        <v>332</v>
      </c>
      <c r="V55" s="558" t="s">
        <v>332</v>
      </c>
      <c r="W55" s="357"/>
      <c r="X55" s="358"/>
      <c r="Y55" s="358"/>
      <c r="AA55" s="367">
        <v>1</v>
      </c>
    </row>
    <row r="56" spans="2:29" ht="36.75" customHeight="1" x14ac:dyDescent="0.3">
      <c r="B56" s="577">
        <v>15</v>
      </c>
      <c r="C56" s="715" t="s">
        <v>2190</v>
      </c>
      <c r="D56" s="715" t="s">
        <v>2200</v>
      </c>
      <c r="E56" s="577"/>
      <c r="F56" s="692" t="s">
        <v>2084</v>
      </c>
      <c r="G56" s="712">
        <v>0</v>
      </c>
      <c r="H56" s="325"/>
      <c r="I56" s="577"/>
      <c r="J56" s="585"/>
      <c r="K56" s="585"/>
      <c r="L56" s="577" t="s">
        <v>600</v>
      </c>
      <c r="M56" s="558" t="s">
        <v>655</v>
      </c>
      <c r="N56" s="592"/>
      <c r="O56" s="575" t="s">
        <v>600</v>
      </c>
      <c r="P56" s="575" t="s">
        <v>724</v>
      </c>
      <c r="Q56" s="561">
        <v>8</v>
      </c>
      <c r="R56" s="809"/>
      <c r="S56" s="558" t="s">
        <v>332</v>
      </c>
      <c r="T56" s="558" t="s">
        <v>332</v>
      </c>
      <c r="U56" s="558" t="s">
        <v>332</v>
      </c>
      <c r="V56" s="558" t="s">
        <v>332</v>
      </c>
      <c r="W56" s="354">
        <v>800</v>
      </c>
      <c r="X56" s="340"/>
      <c r="Y56" s="340"/>
      <c r="Z56" s="324"/>
      <c r="AA56" s="367">
        <v>1</v>
      </c>
      <c r="AB56" s="324"/>
    </row>
    <row r="57" spans="2:29" s="324" customFormat="1" ht="36.75" hidden="1" customHeight="1" x14ac:dyDescent="0.3">
      <c r="B57" s="577"/>
      <c r="C57" s="715" t="s">
        <v>2190</v>
      </c>
      <c r="D57" s="715" t="s">
        <v>2200</v>
      </c>
      <c r="E57" s="577"/>
      <c r="F57" s="670" t="s">
        <v>687</v>
      </c>
      <c r="G57" s="712">
        <v>0</v>
      </c>
      <c r="H57" s="325"/>
      <c r="I57" s="577"/>
      <c r="J57" s="585">
        <v>0.26</v>
      </c>
      <c r="K57" s="585"/>
      <c r="L57" s="577"/>
      <c r="M57" s="558" t="s">
        <v>656</v>
      </c>
      <c r="N57" s="592"/>
      <c r="O57" s="575">
        <v>1</v>
      </c>
      <c r="P57" s="575" t="s">
        <v>748</v>
      </c>
      <c r="Q57" s="561">
        <v>9</v>
      </c>
      <c r="R57" s="809"/>
      <c r="S57" s="558" t="s">
        <v>332</v>
      </c>
      <c r="T57" s="558" t="s">
        <v>332</v>
      </c>
      <c r="U57" s="558" t="s">
        <v>332</v>
      </c>
      <c r="V57" s="558" t="s">
        <v>332</v>
      </c>
      <c r="W57" s="354"/>
      <c r="X57" s="340">
        <v>0.26</v>
      </c>
      <c r="Y57" s="340"/>
      <c r="AA57" s="367">
        <v>1</v>
      </c>
    </row>
    <row r="58" spans="2:29" s="324" customFormat="1" ht="45.75" hidden="1" customHeight="1" x14ac:dyDescent="0.3">
      <c r="B58" s="577"/>
      <c r="C58" s="715" t="s">
        <v>2190</v>
      </c>
      <c r="D58" s="715" t="s">
        <v>2200</v>
      </c>
      <c r="E58" s="577"/>
      <c r="F58" s="668" t="s">
        <v>932</v>
      </c>
      <c r="G58" s="712">
        <v>0</v>
      </c>
      <c r="H58" s="325"/>
      <c r="I58" s="577"/>
      <c r="J58" s="585"/>
      <c r="K58" s="585">
        <v>1.431</v>
      </c>
      <c r="L58" s="577"/>
      <c r="M58" s="558" t="s">
        <v>656</v>
      </c>
      <c r="N58" s="603"/>
      <c r="O58" s="575">
        <v>1</v>
      </c>
      <c r="P58" s="575" t="s">
        <v>1106</v>
      </c>
      <c r="Q58" s="561">
        <v>89</v>
      </c>
      <c r="R58" s="809"/>
      <c r="S58" s="558" t="s">
        <v>332</v>
      </c>
      <c r="T58" s="558" t="s">
        <v>332</v>
      </c>
      <c r="U58" s="558" t="s">
        <v>332</v>
      </c>
      <c r="V58" s="558" t="s">
        <v>332</v>
      </c>
      <c r="W58" s="357"/>
      <c r="X58" s="358"/>
      <c r="Y58" s="358"/>
      <c r="AA58" s="367">
        <v>1</v>
      </c>
    </row>
    <row r="59" spans="2:29" s="324" customFormat="1" ht="36.75" customHeight="1" x14ac:dyDescent="0.3">
      <c r="B59" s="577">
        <v>16</v>
      </c>
      <c r="C59" s="715" t="s">
        <v>2190</v>
      </c>
      <c r="D59" s="715" t="s">
        <v>2200</v>
      </c>
      <c r="E59" s="577"/>
      <c r="F59" s="692" t="s">
        <v>2085</v>
      </c>
      <c r="G59" s="712">
        <v>0</v>
      </c>
      <c r="H59" s="325"/>
      <c r="I59" s="577"/>
      <c r="J59" s="585"/>
      <c r="K59" s="585"/>
      <c r="L59" s="577" t="s">
        <v>600</v>
      </c>
      <c r="M59" s="558" t="s">
        <v>655</v>
      </c>
      <c r="N59" s="590"/>
      <c r="O59" s="575" t="s">
        <v>600</v>
      </c>
      <c r="P59" s="576" t="s">
        <v>756</v>
      </c>
      <c r="Q59" s="561">
        <v>13</v>
      </c>
      <c r="R59" s="809"/>
      <c r="S59" s="558" t="s">
        <v>332</v>
      </c>
      <c r="T59" s="558" t="s">
        <v>332</v>
      </c>
      <c r="U59" s="558" t="s">
        <v>332</v>
      </c>
      <c r="V59" s="558" t="s">
        <v>332</v>
      </c>
      <c r="W59" s="354"/>
      <c r="X59" s="340"/>
      <c r="Y59" s="340"/>
      <c r="AA59" s="367">
        <v>1</v>
      </c>
    </row>
    <row r="60" spans="2:29" ht="66.75" hidden="1" customHeight="1" x14ac:dyDescent="0.3">
      <c r="B60" s="577"/>
      <c r="C60" s="715" t="s">
        <v>2190</v>
      </c>
      <c r="D60" s="715" t="s">
        <v>2200</v>
      </c>
      <c r="E60" s="577"/>
      <c r="F60" s="670" t="s">
        <v>894</v>
      </c>
      <c r="G60" s="712">
        <v>0</v>
      </c>
      <c r="H60" s="325"/>
      <c r="I60" s="577"/>
      <c r="J60" s="585">
        <v>1.46</v>
      </c>
      <c r="K60" s="585"/>
      <c r="L60" s="577" t="s">
        <v>600</v>
      </c>
      <c r="M60" s="558" t="s">
        <v>655</v>
      </c>
      <c r="N60" s="586" t="s">
        <v>1593</v>
      </c>
      <c r="O60" s="575">
        <v>1</v>
      </c>
      <c r="P60" s="576" t="s">
        <v>752</v>
      </c>
      <c r="Q60" s="561">
        <v>12</v>
      </c>
      <c r="R60" s="809"/>
      <c r="S60" s="558" t="s">
        <v>332</v>
      </c>
      <c r="T60" s="558" t="s">
        <v>332</v>
      </c>
      <c r="U60" s="558" t="s">
        <v>332</v>
      </c>
      <c r="V60" s="558" t="s">
        <v>332</v>
      </c>
      <c r="W60" s="354"/>
      <c r="X60" s="340"/>
      <c r="Y60" s="340"/>
      <c r="Z60" s="324"/>
      <c r="AA60" s="367">
        <v>1</v>
      </c>
      <c r="AB60" s="324"/>
      <c r="AC60" s="523">
        <f>J60</f>
        <v>1.46</v>
      </c>
    </row>
    <row r="61" spans="2:29" s="323" customFormat="1" ht="36.75" hidden="1" customHeight="1" x14ac:dyDescent="0.3">
      <c r="B61" s="577"/>
      <c r="C61" s="715" t="s">
        <v>2190</v>
      </c>
      <c r="D61" s="715" t="s">
        <v>2200</v>
      </c>
      <c r="E61" s="577"/>
      <c r="F61" s="674" t="s">
        <v>895</v>
      </c>
      <c r="G61" s="712">
        <v>0</v>
      </c>
      <c r="H61" s="325"/>
      <c r="I61" s="577"/>
      <c r="J61" s="585"/>
      <c r="K61" s="585">
        <v>2.93</v>
      </c>
      <c r="L61" s="577"/>
      <c r="M61" s="558" t="s">
        <v>491</v>
      </c>
      <c r="N61" s="579" t="s">
        <v>1743</v>
      </c>
      <c r="O61" s="575">
        <v>1</v>
      </c>
      <c r="P61" s="604" t="s">
        <v>1410</v>
      </c>
      <c r="Q61" s="561">
        <v>210</v>
      </c>
      <c r="R61" s="809"/>
      <c r="S61" s="558" t="s">
        <v>332</v>
      </c>
      <c r="T61" s="558" t="s">
        <v>332</v>
      </c>
      <c r="U61" s="558" t="s">
        <v>332</v>
      </c>
      <c r="V61" s="558" t="s">
        <v>332</v>
      </c>
      <c r="W61" s="354"/>
      <c r="X61" s="340"/>
      <c r="Y61" s="340"/>
      <c r="AA61" s="371">
        <v>1</v>
      </c>
      <c r="AC61" s="521">
        <f>K61</f>
        <v>2.93</v>
      </c>
    </row>
    <row r="62" spans="2:29" s="324" customFormat="1" ht="36.75" hidden="1" customHeight="1" x14ac:dyDescent="0.3">
      <c r="B62" s="577"/>
      <c r="C62" s="715" t="s">
        <v>2190</v>
      </c>
      <c r="D62" s="715" t="s">
        <v>2200</v>
      </c>
      <c r="E62" s="577"/>
      <c r="F62" s="674" t="s">
        <v>1800</v>
      </c>
      <c r="G62" s="712">
        <v>0</v>
      </c>
      <c r="H62" s="325"/>
      <c r="I62" s="577"/>
      <c r="J62" s="585"/>
      <c r="K62" s="585">
        <v>0.26</v>
      </c>
      <c r="L62" s="577"/>
      <c r="M62" s="558" t="s">
        <v>656</v>
      </c>
      <c r="N62" s="579"/>
      <c r="O62" s="575">
        <v>1</v>
      </c>
      <c r="P62" s="605" t="s">
        <v>1908</v>
      </c>
      <c r="Q62" s="561">
        <v>326</v>
      </c>
      <c r="R62" s="809"/>
      <c r="S62" s="558" t="s">
        <v>332</v>
      </c>
      <c r="T62" s="558" t="s">
        <v>332</v>
      </c>
      <c r="U62" s="558" t="s">
        <v>332</v>
      </c>
      <c r="V62" s="558" t="s">
        <v>332</v>
      </c>
      <c r="W62" s="357"/>
      <c r="X62" s="358"/>
      <c r="Y62" s="358"/>
      <c r="AA62" s="367">
        <v>1</v>
      </c>
    </row>
    <row r="63" spans="2:29" s="324" customFormat="1" ht="36.75" hidden="1" customHeight="1" x14ac:dyDescent="0.3">
      <c r="B63" s="577"/>
      <c r="C63" s="715" t="s">
        <v>2190</v>
      </c>
      <c r="D63" s="715" t="s">
        <v>2200</v>
      </c>
      <c r="E63" s="577"/>
      <c r="F63" s="679" t="s">
        <v>1870</v>
      </c>
      <c r="G63" s="712">
        <v>0</v>
      </c>
      <c r="H63" s="325"/>
      <c r="I63" s="577"/>
      <c r="J63" s="585"/>
      <c r="K63" s="585">
        <v>0.66</v>
      </c>
      <c r="L63" s="577"/>
      <c r="M63" s="558" t="s">
        <v>656</v>
      </c>
      <c r="N63" s="579"/>
      <c r="O63" s="575">
        <v>1</v>
      </c>
      <c r="P63" s="605" t="s">
        <v>1909</v>
      </c>
      <c r="Q63" s="561">
        <v>327</v>
      </c>
      <c r="R63" s="809"/>
      <c r="S63" s="558" t="s">
        <v>332</v>
      </c>
      <c r="T63" s="558" t="s">
        <v>332</v>
      </c>
      <c r="U63" s="558" t="s">
        <v>332</v>
      </c>
      <c r="V63" s="558" t="s">
        <v>332</v>
      </c>
      <c r="W63" s="357"/>
      <c r="X63" s="358"/>
      <c r="Y63" s="358"/>
      <c r="AA63" s="367">
        <v>1</v>
      </c>
    </row>
    <row r="64" spans="2:29" s="324" customFormat="1" ht="36.75" hidden="1" customHeight="1" x14ac:dyDescent="0.3">
      <c r="B64" s="577"/>
      <c r="C64" s="715" t="s">
        <v>2190</v>
      </c>
      <c r="D64" s="715" t="s">
        <v>2200</v>
      </c>
      <c r="E64" s="577"/>
      <c r="F64" s="674" t="s">
        <v>1873</v>
      </c>
      <c r="G64" s="712">
        <v>0</v>
      </c>
      <c r="H64" s="325"/>
      <c r="I64" s="577"/>
      <c r="J64" s="585"/>
      <c r="K64" s="585">
        <v>0.56000000000000005</v>
      </c>
      <c r="L64" s="577"/>
      <c r="M64" s="558" t="s">
        <v>656</v>
      </c>
      <c r="N64" s="579"/>
      <c r="O64" s="575">
        <v>1</v>
      </c>
      <c r="P64" s="605" t="s">
        <v>1910</v>
      </c>
      <c r="Q64" s="561">
        <v>328</v>
      </c>
      <c r="R64" s="809"/>
      <c r="S64" s="558" t="s">
        <v>332</v>
      </c>
      <c r="T64" s="558" t="s">
        <v>332</v>
      </c>
      <c r="U64" s="558" t="s">
        <v>332</v>
      </c>
      <c r="V64" s="558" t="s">
        <v>332</v>
      </c>
      <c r="W64" s="357"/>
      <c r="X64" s="358"/>
      <c r="Y64" s="358"/>
      <c r="AA64" s="367">
        <v>1</v>
      </c>
    </row>
    <row r="65" spans="2:29" s="324" customFormat="1" ht="36.75" hidden="1" customHeight="1" x14ac:dyDescent="0.3">
      <c r="B65" s="577"/>
      <c r="C65" s="715" t="s">
        <v>2190</v>
      </c>
      <c r="D65" s="715" t="s">
        <v>2200</v>
      </c>
      <c r="E65" s="577"/>
      <c r="F65" s="679" t="s">
        <v>1872</v>
      </c>
      <c r="G65" s="712">
        <v>0</v>
      </c>
      <c r="H65" s="325"/>
      <c r="I65" s="577"/>
      <c r="J65" s="585"/>
      <c r="K65" s="585">
        <v>0.46</v>
      </c>
      <c r="L65" s="577"/>
      <c r="M65" s="558" t="s">
        <v>656</v>
      </c>
      <c r="N65" s="579"/>
      <c r="O65" s="575">
        <v>1</v>
      </c>
      <c r="P65" s="605" t="s">
        <v>1911</v>
      </c>
      <c r="Q65" s="561">
        <v>329</v>
      </c>
      <c r="R65" s="809"/>
      <c r="S65" s="558" t="s">
        <v>332</v>
      </c>
      <c r="T65" s="558" t="s">
        <v>332</v>
      </c>
      <c r="U65" s="558" t="s">
        <v>332</v>
      </c>
      <c r="V65" s="558" t="s">
        <v>332</v>
      </c>
      <c r="W65" s="357"/>
      <c r="X65" s="358"/>
      <c r="Y65" s="358"/>
      <c r="AA65" s="367">
        <v>1</v>
      </c>
    </row>
    <row r="66" spans="2:29" s="324" customFormat="1" ht="36.75" hidden="1" customHeight="1" x14ac:dyDescent="0.3">
      <c r="B66" s="577"/>
      <c r="C66" s="715" t="s">
        <v>2190</v>
      </c>
      <c r="D66" s="715" t="s">
        <v>2200</v>
      </c>
      <c r="E66" s="577"/>
      <c r="F66" s="679" t="s">
        <v>1871</v>
      </c>
      <c r="G66" s="712">
        <v>0</v>
      </c>
      <c r="H66" s="325"/>
      <c r="I66" s="577"/>
      <c r="J66" s="585"/>
      <c r="K66" s="585">
        <v>0.59</v>
      </c>
      <c r="L66" s="577"/>
      <c r="M66" s="558" t="s">
        <v>656</v>
      </c>
      <c r="N66" s="579"/>
      <c r="O66" s="575">
        <v>1</v>
      </c>
      <c r="P66" s="605" t="s">
        <v>1912</v>
      </c>
      <c r="Q66" s="561">
        <v>330</v>
      </c>
      <c r="R66" s="809"/>
      <c r="S66" s="558" t="s">
        <v>332</v>
      </c>
      <c r="T66" s="558" t="s">
        <v>332</v>
      </c>
      <c r="U66" s="558" t="s">
        <v>332</v>
      </c>
      <c r="V66" s="558" t="s">
        <v>332</v>
      </c>
      <c r="W66" s="357"/>
      <c r="X66" s="358"/>
      <c r="Y66" s="358"/>
      <c r="AA66" s="367">
        <v>1</v>
      </c>
    </row>
    <row r="67" spans="2:29" s="324" customFormat="1" ht="36.75" hidden="1" customHeight="1" x14ac:dyDescent="0.3">
      <c r="B67" s="577"/>
      <c r="C67" s="715" t="s">
        <v>2190</v>
      </c>
      <c r="D67" s="715" t="s">
        <v>2200</v>
      </c>
      <c r="E67" s="577"/>
      <c r="F67" s="674" t="s">
        <v>1874</v>
      </c>
      <c r="G67" s="712">
        <v>0</v>
      </c>
      <c r="H67" s="325"/>
      <c r="I67" s="577"/>
      <c r="J67" s="585"/>
      <c r="K67" s="585">
        <v>0.68</v>
      </c>
      <c r="L67" s="577"/>
      <c r="M67" s="558" t="s">
        <v>656</v>
      </c>
      <c r="N67" s="579"/>
      <c r="O67" s="575">
        <v>1</v>
      </c>
      <c r="P67" s="605" t="s">
        <v>1913</v>
      </c>
      <c r="Q67" s="561">
        <v>331</v>
      </c>
      <c r="R67" s="809"/>
      <c r="S67" s="558" t="s">
        <v>332</v>
      </c>
      <c r="T67" s="558" t="s">
        <v>332</v>
      </c>
      <c r="U67" s="558" t="s">
        <v>332</v>
      </c>
      <c r="V67" s="558" t="s">
        <v>332</v>
      </c>
      <c r="W67" s="357"/>
      <c r="X67" s="358"/>
      <c r="Y67" s="358"/>
      <c r="AA67" s="367">
        <v>1</v>
      </c>
    </row>
    <row r="68" spans="2:29" s="324" customFormat="1" ht="36.75" hidden="1" customHeight="1" x14ac:dyDescent="0.3">
      <c r="B68" s="577"/>
      <c r="C68" s="715" t="s">
        <v>2190</v>
      </c>
      <c r="D68" s="715" t="s">
        <v>2200</v>
      </c>
      <c r="E68" s="577"/>
      <c r="F68" s="674" t="s">
        <v>1875</v>
      </c>
      <c r="G68" s="712">
        <v>0</v>
      </c>
      <c r="H68" s="325"/>
      <c r="I68" s="577"/>
      <c r="J68" s="585"/>
      <c r="K68" s="585">
        <v>0.27</v>
      </c>
      <c r="L68" s="577"/>
      <c r="M68" s="558" t="s">
        <v>656</v>
      </c>
      <c r="N68" s="579"/>
      <c r="O68" s="575">
        <v>1</v>
      </c>
      <c r="P68" s="605" t="s">
        <v>1914</v>
      </c>
      <c r="Q68" s="561">
        <v>332</v>
      </c>
      <c r="R68" s="809"/>
      <c r="S68" s="558" t="s">
        <v>332</v>
      </c>
      <c r="T68" s="558" t="s">
        <v>332</v>
      </c>
      <c r="U68" s="558" t="s">
        <v>332</v>
      </c>
      <c r="V68" s="558" t="s">
        <v>332</v>
      </c>
      <c r="W68" s="357"/>
      <c r="X68" s="358"/>
      <c r="Y68" s="358"/>
      <c r="AA68" s="367">
        <v>1</v>
      </c>
    </row>
    <row r="69" spans="2:29" s="324" customFormat="1" ht="36.75" hidden="1" customHeight="1" x14ac:dyDescent="0.3">
      <c r="B69" s="577"/>
      <c r="C69" s="715" t="s">
        <v>2190</v>
      </c>
      <c r="D69" s="715" t="s">
        <v>2200</v>
      </c>
      <c r="E69" s="577"/>
      <c r="F69" s="674" t="s">
        <v>1876</v>
      </c>
      <c r="G69" s="712">
        <v>0</v>
      </c>
      <c r="H69" s="325"/>
      <c r="I69" s="577"/>
      <c r="J69" s="585"/>
      <c r="K69" s="585">
        <v>0.42</v>
      </c>
      <c r="L69" s="577"/>
      <c r="M69" s="558" t="s">
        <v>656</v>
      </c>
      <c r="N69" s="579"/>
      <c r="O69" s="575">
        <v>1</v>
      </c>
      <c r="P69" s="605" t="s">
        <v>1915</v>
      </c>
      <c r="Q69" s="561">
        <v>333</v>
      </c>
      <c r="R69" s="809"/>
      <c r="S69" s="558" t="s">
        <v>332</v>
      </c>
      <c r="T69" s="558" t="s">
        <v>332</v>
      </c>
      <c r="U69" s="558" t="s">
        <v>332</v>
      </c>
      <c r="V69" s="558" t="s">
        <v>332</v>
      </c>
      <c r="W69" s="357"/>
      <c r="X69" s="358"/>
      <c r="Y69" s="358"/>
      <c r="AA69" s="367">
        <v>1</v>
      </c>
    </row>
    <row r="70" spans="2:29" s="324" customFormat="1" ht="36.75" hidden="1" customHeight="1" x14ac:dyDescent="0.3">
      <c r="B70" s="577"/>
      <c r="C70" s="715" t="s">
        <v>2190</v>
      </c>
      <c r="D70" s="715" t="s">
        <v>2200</v>
      </c>
      <c r="E70" s="577"/>
      <c r="F70" s="674" t="s">
        <v>1877</v>
      </c>
      <c r="G70" s="712">
        <v>0</v>
      </c>
      <c r="H70" s="325"/>
      <c r="I70" s="577"/>
      <c r="J70" s="585"/>
      <c r="K70" s="585">
        <v>0.22</v>
      </c>
      <c r="L70" s="577"/>
      <c r="M70" s="558" t="s">
        <v>656</v>
      </c>
      <c r="N70" s="579"/>
      <c r="O70" s="575">
        <v>1</v>
      </c>
      <c r="P70" s="605" t="s">
        <v>1916</v>
      </c>
      <c r="Q70" s="561">
        <v>334</v>
      </c>
      <c r="R70" s="809"/>
      <c r="S70" s="558" t="s">
        <v>332</v>
      </c>
      <c r="T70" s="558" t="s">
        <v>332</v>
      </c>
      <c r="U70" s="558" t="s">
        <v>332</v>
      </c>
      <c r="V70" s="558" t="s">
        <v>332</v>
      </c>
      <c r="W70" s="357"/>
      <c r="X70" s="358"/>
      <c r="Y70" s="358"/>
      <c r="AA70" s="367">
        <v>1</v>
      </c>
    </row>
    <row r="71" spans="2:29" s="324" customFormat="1" ht="36.75" hidden="1" customHeight="1" x14ac:dyDescent="0.3">
      <c r="B71" s="577"/>
      <c r="C71" s="715" t="s">
        <v>2190</v>
      </c>
      <c r="D71" s="715" t="s">
        <v>2200</v>
      </c>
      <c r="E71" s="577"/>
      <c r="F71" s="674" t="s">
        <v>1878</v>
      </c>
      <c r="G71" s="712">
        <v>0</v>
      </c>
      <c r="H71" s="325"/>
      <c r="I71" s="577"/>
      <c r="J71" s="585"/>
      <c r="K71" s="585">
        <v>0.18</v>
      </c>
      <c r="L71" s="577"/>
      <c r="M71" s="558" t="s">
        <v>656</v>
      </c>
      <c r="N71" s="579"/>
      <c r="O71" s="575">
        <v>1</v>
      </c>
      <c r="P71" s="605" t="s">
        <v>1917</v>
      </c>
      <c r="Q71" s="561">
        <v>335</v>
      </c>
      <c r="R71" s="809"/>
      <c r="S71" s="558" t="s">
        <v>332</v>
      </c>
      <c r="T71" s="558" t="s">
        <v>332</v>
      </c>
      <c r="U71" s="558" t="s">
        <v>332</v>
      </c>
      <c r="V71" s="558" t="s">
        <v>332</v>
      </c>
      <c r="W71" s="357"/>
      <c r="X71" s="358"/>
      <c r="Y71" s="358"/>
      <c r="AA71" s="367">
        <v>1</v>
      </c>
    </row>
    <row r="72" spans="2:29" s="324" customFormat="1" ht="36.75" hidden="1" customHeight="1" x14ac:dyDescent="0.3">
      <c r="B72" s="577"/>
      <c r="C72" s="715" t="s">
        <v>2190</v>
      </c>
      <c r="D72" s="715" t="s">
        <v>2200</v>
      </c>
      <c r="E72" s="577"/>
      <c r="F72" s="674" t="s">
        <v>1879</v>
      </c>
      <c r="G72" s="712">
        <v>0</v>
      </c>
      <c r="H72" s="325"/>
      <c r="I72" s="577"/>
      <c r="J72" s="585"/>
      <c r="K72" s="585">
        <v>0.28000000000000003</v>
      </c>
      <c r="L72" s="577"/>
      <c r="M72" s="558" t="s">
        <v>656</v>
      </c>
      <c r="N72" s="579"/>
      <c r="O72" s="575">
        <v>1</v>
      </c>
      <c r="P72" s="605" t="s">
        <v>1918</v>
      </c>
      <c r="Q72" s="561">
        <v>336</v>
      </c>
      <c r="R72" s="809"/>
      <c r="S72" s="558" t="s">
        <v>332</v>
      </c>
      <c r="T72" s="558" t="s">
        <v>332</v>
      </c>
      <c r="U72" s="558" t="s">
        <v>332</v>
      </c>
      <c r="V72" s="558" t="s">
        <v>332</v>
      </c>
      <c r="W72" s="357"/>
      <c r="X72" s="358"/>
      <c r="Y72" s="358"/>
      <c r="AA72" s="367">
        <v>1</v>
      </c>
    </row>
    <row r="73" spans="2:29" s="324" customFormat="1" ht="36.75" hidden="1" customHeight="1" x14ac:dyDescent="0.3">
      <c r="B73" s="577"/>
      <c r="C73" s="715" t="s">
        <v>2190</v>
      </c>
      <c r="D73" s="715" t="s">
        <v>2200</v>
      </c>
      <c r="E73" s="577"/>
      <c r="F73" s="674" t="s">
        <v>1880</v>
      </c>
      <c r="G73" s="712">
        <v>0</v>
      </c>
      <c r="H73" s="325"/>
      <c r="I73" s="577"/>
      <c r="J73" s="585"/>
      <c r="K73" s="585">
        <v>0.2</v>
      </c>
      <c r="L73" s="577"/>
      <c r="M73" s="558" t="s">
        <v>656</v>
      </c>
      <c r="N73" s="579"/>
      <c r="O73" s="575">
        <v>1</v>
      </c>
      <c r="P73" s="605" t="s">
        <v>1919</v>
      </c>
      <c r="Q73" s="561">
        <v>337</v>
      </c>
      <c r="R73" s="809"/>
      <c r="S73" s="558" t="s">
        <v>332</v>
      </c>
      <c r="T73" s="558" t="s">
        <v>332</v>
      </c>
      <c r="U73" s="558" t="s">
        <v>332</v>
      </c>
      <c r="V73" s="558" t="s">
        <v>332</v>
      </c>
      <c r="W73" s="357"/>
      <c r="X73" s="358"/>
      <c r="Y73" s="358"/>
      <c r="AA73" s="367">
        <v>1</v>
      </c>
    </row>
    <row r="74" spans="2:29" s="324" customFormat="1" ht="36.75" hidden="1" customHeight="1" x14ac:dyDescent="0.3">
      <c r="B74" s="577"/>
      <c r="C74" s="715" t="s">
        <v>2190</v>
      </c>
      <c r="D74" s="715" t="s">
        <v>2200</v>
      </c>
      <c r="E74" s="577"/>
      <c r="F74" s="674" t="s">
        <v>1881</v>
      </c>
      <c r="G74" s="712">
        <v>0</v>
      </c>
      <c r="H74" s="325"/>
      <c r="I74" s="577"/>
      <c r="J74" s="585"/>
      <c r="K74" s="585">
        <v>0.5</v>
      </c>
      <c r="L74" s="577"/>
      <c r="M74" s="558" t="s">
        <v>656</v>
      </c>
      <c r="N74" s="579"/>
      <c r="O74" s="575">
        <v>1</v>
      </c>
      <c r="P74" s="605" t="s">
        <v>1920</v>
      </c>
      <c r="Q74" s="561">
        <v>338</v>
      </c>
      <c r="R74" s="809"/>
      <c r="S74" s="558" t="s">
        <v>332</v>
      </c>
      <c r="T74" s="558" t="s">
        <v>332</v>
      </c>
      <c r="U74" s="558" t="s">
        <v>332</v>
      </c>
      <c r="V74" s="558" t="s">
        <v>332</v>
      </c>
      <c r="W74" s="357"/>
      <c r="X74" s="358"/>
      <c r="Y74" s="358"/>
      <c r="AA74" s="367">
        <v>1</v>
      </c>
    </row>
    <row r="75" spans="2:29" ht="36.75" customHeight="1" x14ac:dyDescent="0.3">
      <c r="B75" s="577">
        <v>17</v>
      </c>
      <c r="C75" s="715" t="s">
        <v>2190</v>
      </c>
      <c r="D75" s="715" t="s">
        <v>2200</v>
      </c>
      <c r="E75" s="577"/>
      <c r="F75" s="697" t="s">
        <v>2090</v>
      </c>
      <c r="G75" s="712">
        <v>0</v>
      </c>
      <c r="H75" s="325"/>
      <c r="I75" s="577"/>
      <c r="J75" s="585"/>
      <c r="K75" s="585"/>
      <c r="L75" s="577" t="s">
        <v>600</v>
      </c>
      <c r="M75" s="558" t="s">
        <v>656</v>
      </c>
      <c r="O75" s="575" t="s">
        <v>600</v>
      </c>
      <c r="P75" s="576" t="s">
        <v>722</v>
      </c>
      <c r="Q75" s="561">
        <v>21</v>
      </c>
      <c r="R75" s="809"/>
      <c r="S75" s="558" t="s">
        <v>332</v>
      </c>
      <c r="T75" s="558" t="s">
        <v>332</v>
      </c>
      <c r="U75" s="558" t="s">
        <v>332</v>
      </c>
      <c r="V75" s="558" t="s">
        <v>332</v>
      </c>
      <c r="W75" s="354"/>
      <c r="X75" s="340"/>
      <c r="Y75" s="340"/>
      <c r="Z75" s="324"/>
      <c r="AA75" s="367">
        <v>1</v>
      </c>
      <c r="AB75" s="324"/>
    </row>
    <row r="76" spans="2:29" s="348" customFormat="1" ht="36.75" hidden="1" customHeight="1" x14ac:dyDescent="0.3">
      <c r="B76" s="577"/>
      <c r="C76" s="715" t="s">
        <v>2190</v>
      </c>
      <c r="D76" s="715" t="s">
        <v>2200</v>
      </c>
      <c r="E76" s="577"/>
      <c r="F76" s="671" t="s">
        <v>610</v>
      </c>
      <c r="G76" s="712">
        <v>0</v>
      </c>
      <c r="H76" s="325"/>
      <c r="I76" s="577"/>
      <c r="J76" s="585"/>
      <c r="K76" s="585"/>
      <c r="L76" s="577" t="s">
        <v>600</v>
      </c>
      <c r="M76" s="606" t="s">
        <v>656</v>
      </c>
      <c r="N76" s="607" t="s">
        <v>1594</v>
      </c>
      <c r="O76" s="575">
        <v>1</v>
      </c>
      <c r="P76" s="576" t="s">
        <v>779</v>
      </c>
      <c r="Q76" s="561">
        <v>22</v>
      </c>
      <c r="R76" s="809"/>
      <c r="S76" s="558" t="s">
        <v>332</v>
      </c>
      <c r="T76" s="558" t="s">
        <v>332</v>
      </c>
      <c r="U76" s="558" t="s">
        <v>332</v>
      </c>
      <c r="V76" s="558" t="s">
        <v>332</v>
      </c>
      <c r="W76" s="354"/>
      <c r="X76" s="340"/>
      <c r="Y76" s="340"/>
      <c r="AA76" s="385"/>
    </row>
    <row r="77" spans="2:29" s="348" customFormat="1" ht="51" hidden="1" customHeight="1" x14ac:dyDescent="0.3">
      <c r="B77" s="577"/>
      <c r="C77" s="715" t="s">
        <v>2190</v>
      </c>
      <c r="D77" s="715" t="s">
        <v>2200</v>
      </c>
      <c r="E77" s="577"/>
      <c r="F77" s="663" t="s">
        <v>611</v>
      </c>
      <c r="G77" s="712">
        <v>0</v>
      </c>
      <c r="H77" s="347"/>
      <c r="I77" s="577"/>
      <c r="J77" s="585"/>
      <c r="K77" s="585"/>
      <c r="L77" s="577" t="s">
        <v>600</v>
      </c>
      <c r="M77" s="608" t="s">
        <v>656</v>
      </c>
      <c r="N77" s="609" t="s">
        <v>1405</v>
      </c>
      <c r="O77" s="575">
        <v>1</v>
      </c>
      <c r="P77" s="576" t="s">
        <v>769</v>
      </c>
      <c r="Q77" s="561">
        <v>30</v>
      </c>
      <c r="R77" s="809"/>
      <c r="S77" s="558" t="s">
        <v>332</v>
      </c>
      <c r="T77" s="558" t="s">
        <v>332</v>
      </c>
      <c r="U77" s="558" t="s">
        <v>332</v>
      </c>
      <c r="V77" s="558" t="s">
        <v>332</v>
      </c>
      <c r="W77" s="383"/>
      <c r="X77" s="384"/>
      <c r="Y77" s="384"/>
      <c r="AA77" s="385"/>
      <c r="AB77" s="323"/>
    </row>
    <row r="78" spans="2:29" s="323" customFormat="1" ht="57" hidden="1" customHeight="1" x14ac:dyDescent="0.3">
      <c r="B78" s="577"/>
      <c r="C78" s="715" t="s">
        <v>2190</v>
      </c>
      <c r="D78" s="715" t="s">
        <v>2200</v>
      </c>
      <c r="E78" s="577"/>
      <c r="F78" s="663" t="s">
        <v>690</v>
      </c>
      <c r="G78" s="712">
        <v>0</v>
      </c>
      <c r="H78" s="325"/>
      <c r="I78" s="577"/>
      <c r="J78" s="585"/>
      <c r="K78" s="585">
        <v>2.5350000000000001</v>
      </c>
      <c r="L78" s="577"/>
      <c r="M78" s="558" t="s">
        <v>655</v>
      </c>
      <c r="N78" s="586" t="s">
        <v>1592</v>
      </c>
      <c r="O78" s="575">
        <v>1</v>
      </c>
      <c r="P78" s="576" t="s">
        <v>769</v>
      </c>
      <c r="Q78" s="561">
        <v>30</v>
      </c>
      <c r="R78" s="809"/>
      <c r="S78" s="558" t="s">
        <v>332</v>
      </c>
      <c r="T78" s="558" t="s">
        <v>332</v>
      </c>
      <c r="U78" s="558" t="s">
        <v>332</v>
      </c>
      <c r="V78" s="558" t="s">
        <v>332</v>
      </c>
      <c r="W78" s="354"/>
      <c r="X78" s="340"/>
      <c r="Y78" s="340"/>
      <c r="AA78" s="371">
        <v>1</v>
      </c>
      <c r="AC78" s="521">
        <f>K78</f>
        <v>2.5350000000000001</v>
      </c>
    </row>
    <row r="79" spans="2:29" ht="36.75" customHeight="1" x14ac:dyDescent="0.3">
      <c r="B79" s="577">
        <v>18</v>
      </c>
      <c r="C79" s="715" t="s">
        <v>2190</v>
      </c>
      <c r="D79" s="715" t="s">
        <v>2200</v>
      </c>
      <c r="E79" s="577"/>
      <c r="F79" s="692" t="s">
        <v>2093</v>
      </c>
      <c r="G79" s="712">
        <v>0</v>
      </c>
      <c r="H79" s="325"/>
      <c r="I79" s="577"/>
      <c r="J79" s="585"/>
      <c r="K79" s="585"/>
      <c r="L79" s="577" t="s">
        <v>600</v>
      </c>
      <c r="M79" s="558" t="s">
        <v>656</v>
      </c>
      <c r="O79" s="575" t="s">
        <v>600</v>
      </c>
      <c r="P79" s="576" t="s">
        <v>754</v>
      </c>
      <c r="Q79" s="561">
        <v>18</v>
      </c>
      <c r="R79" s="809"/>
      <c r="S79" s="558" t="s">
        <v>332</v>
      </c>
      <c r="T79" s="558" t="s">
        <v>332</v>
      </c>
      <c r="U79" s="558" t="s">
        <v>332</v>
      </c>
      <c r="V79" s="558" t="s">
        <v>332</v>
      </c>
      <c r="W79" s="354"/>
      <c r="X79" s="340"/>
      <c r="Y79" s="340"/>
      <c r="Z79" s="324"/>
      <c r="AA79" s="367">
        <v>1</v>
      </c>
      <c r="AB79" s="324"/>
    </row>
    <row r="80" spans="2:29" s="324" customFormat="1" ht="36.75" hidden="1" customHeight="1" x14ac:dyDescent="0.3">
      <c r="B80" s="577"/>
      <c r="C80" s="715" t="s">
        <v>2190</v>
      </c>
      <c r="D80" s="715" t="s">
        <v>2200</v>
      </c>
      <c r="E80" s="577"/>
      <c r="F80" s="663" t="s">
        <v>612</v>
      </c>
      <c r="G80" s="712">
        <v>0</v>
      </c>
      <c r="H80" s="325"/>
      <c r="I80" s="577"/>
      <c r="J80" s="585">
        <v>0.76500000000000001</v>
      </c>
      <c r="K80" s="585"/>
      <c r="L80" s="577" t="s">
        <v>600</v>
      </c>
      <c r="M80" s="558" t="s">
        <v>656</v>
      </c>
      <c r="N80" s="574"/>
      <c r="O80" s="575">
        <v>1</v>
      </c>
      <c r="P80" s="576" t="s">
        <v>780</v>
      </c>
      <c r="Q80" s="561">
        <v>23</v>
      </c>
      <c r="R80" s="809"/>
      <c r="S80" s="558" t="s">
        <v>332</v>
      </c>
      <c r="T80" s="558" t="s">
        <v>332</v>
      </c>
      <c r="U80" s="558" t="s">
        <v>332</v>
      </c>
      <c r="V80" s="558" t="s">
        <v>332</v>
      </c>
      <c r="W80" s="354"/>
      <c r="X80" s="340"/>
      <c r="Y80" s="340"/>
      <c r="AA80" s="367">
        <v>1</v>
      </c>
    </row>
    <row r="81" spans="2:29" s="324" customFormat="1" ht="36.75" hidden="1" customHeight="1" x14ac:dyDescent="0.3">
      <c r="B81" s="577"/>
      <c r="C81" s="715" t="s">
        <v>2190</v>
      </c>
      <c r="D81" s="715" t="s">
        <v>2200</v>
      </c>
      <c r="E81" s="577"/>
      <c r="F81" s="663" t="s">
        <v>613</v>
      </c>
      <c r="G81" s="712">
        <v>0</v>
      </c>
      <c r="H81" s="325"/>
      <c r="I81" s="577"/>
      <c r="J81" s="585">
        <v>0.52400000000000002</v>
      </c>
      <c r="K81" s="585"/>
      <c r="L81" s="577" t="s">
        <v>600</v>
      </c>
      <c r="M81" s="558" t="s">
        <v>655</v>
      </c>
      <c r="N81" s="574"/>
      <c r="O81" s="575">
        <v>1</v>
      </c>
      <c r="P81" s="576" t="s">
        <v>781</v>
      </c>
      <c r="Q81" s="561">
        <v>24</v>
      </c>
      <c r="R81" s="809"/>
      <c r="S81" s="558" t="s">
        <v>332</v>
      </c>
      <c r="T81" s="558" t="s">
        <v>332</v>
      </c>
      <c r="U81" s="558" t="s">
        <v>332</v>
      </c>
      <c r="V81" s="558" t="s">
        <v>332</v>
      </c>
      <c r="W81" s="354"/>
      <c r="X81" s="340"/>
      <c r="Y81" s="340"/>
      <c r="AA81" s="367">
        <v>1</v>
      </c>
    </row>
    <row r="82" spans="2:29" s="324" customFormat="1" ht="36.75" hidden="1" customHeight="1" x14ac:dyDescent="0.3">
      <c r="B82" s="577"/>
      <c r="C82" s="715" t="s">
        <v>2190</v>
      </c>
      <c r="D82" s="715" t="s">
        <v>2200</v>
      </c>
      <c r="E82" s="577"/>
      <c r="F82" s="698" t="s">
        <v>614</v>
      </c>
      <c r="G82" s="712">
        <v>0</v>
      </c>
      <c r="H82" s="325"/>
      <c r="I82" s="577"/>
      <c r="J82" s="585"/>
      <c r="K82" s="585">
        <v>1.94</v>
      </c>
      <c r="L82" s="577" t="s">
        <v>600</v>
      </c>
      <c r="M82" s="558" t="s">
        <v>656</v>
      </c>
      <c r="N82" s="610"/>
      <c r="O82" s="575">
        <v>1</v>
      </c>
      <c r="P82" s="576" t="s">
        <v>772</v>
      </c>
      <c r="Q82" s="561">
        <v>25</v>
      </c>
      <c r="R82" s="809"/>
      <c r="S82" s="558" t="s">
        <v>332</v>
      </c>
      <c r="T82" s="558" t="s">
        <v>332</v>
      </c>
      <c r="U82" s="558" t="s">
        <v>332</v>
      </c>
      <c r="V82" s="558" t="s">
        <v>332</v>
      </c>
      <c r="W82" s="357"/>
      <c r="X82" s="358"/>
      <c r="Y82" s="358"/>
      <c r="AA82" s="367">
        <v>1</v>
      </c>
    </row>
    <row r="83" spans="2:29" ht="36.75" customHeight="1" x14ac:dyDescent="0.3">
      <c r="B83" s="577">
        <v>19</v>
      </c>
      <c r="C83" s="715" t="s">
        <v>2190</v>
      </c>
      <c r="D83" s="715" t="s">
        <v>2200</v>
      </c>
      <c r="E83" s="577"/>
      <c r="F83" s="692" t="s">
        <v>2091</v>
      </c>
      <c r="G83" s="712">
        <v>0</v>
      </c>
      <c r="H83" s="325"/>
      <c r="I83" s="577"/>
      <c r="J83" s="585"/>
      <c r="K83" s="585"/>
      <c r="L83" s="577" t="s">
        <v>600</v>
      </c>
      <c r="M83" s="558" t="s">
        <v>656</v>
      </c>
      <c r="N83" s="590"/>
      <c r="O83" s="575" t="s">
        <v>600</v>
      </c>
      <c r="P83" s="576" t="s">
        <v>729</v>
      </c>
      <c r="Q83" s="561">
        <v>19</v>
      </c>
      <c r="R83" s="809"/>
      <c r="S83" s="558" t="s">
        <v>332</v>
      </c>
      <c r="T83" s="558" t="s">
        <v>332</v>
      </c>
      <c r="U83" s="558" t="s">
        <v>332</v>
      </c>
      <c r="V83" s="558" t="s">
        <v>332</v>
      </c>
      <c r="W83" s="354"/>
      <c r="X83" s="340"/>
      <c r="Y83" s="340"/>
      <c r="Z83" s="324"/>
      <c r="AA83" s="367">
        <v>1</v>
      </c>
      <c r="AB83" s="324"/>
    </row>
    <row r="84" spans="2:29" s="323" customFormat="1" ht="36.75" hidden="1" customHeight="1" x14ac:dyDescent="0.3">
      <c r="B84" s="577"/>
      <c r="C84" s="715" t="s">
        <v>2190</v>
      </c>
      <c r="D84" s="715" t="s">
        <v>2200</v>
      </c>
      <c r="E84" s="577"/>
      <c r="F84" s="663" t="s">
        <v>650</v>
      </c>
      <c r="G84" s="712">
        <v>0</v>
      </c>
      <c r="H84" s="325"/>
      <c r="I84" s="577"/>
      <c r="J84" s="585">
        <v>3.2</v>
      </c>
      <c r="K84" s="585"/>
      <c r="L84" s="577"/>
      <c r="M84" s="558" t="s">
        <v>491</v>
      </c>
      <c r="N84" s="579" t="s">
        <v>1743</v>
      </c>
      <c r="O84" s="575">
        <v>1</v>
      </c>
      <c r="P84" s="604" t="s">
        <v>1408</v>
      </c>
      <c r="Q84" s="561">
        <v>211</v>
      </c>
      <c r="R84" s="809"/>
      <c r="S84" s="558" t="s">
        <v>332</v>
      </c>
      <c r="T84" s="558" t="s">
        <v>332</v>
      </c>
      <c r="U84" s="558" t="s">
        <v>332</v>
      </c>
      <c r="V84" s="558" t="s">
        <v>332</v>
      </c>
      <c r="W84" s="354"/>
      <c r="X84" s="340"/>
      <c r="Y84" s="340"/>
      <c r="AA84" s="371">
        <v>1</v>
      </c>
      <c r="AC84" s="521">
        <f>J84</f>
        <v>3.2</v>
      </c>
    </row>
    <row r="85" spans="2:29" s="323" customFormat="1" ht="72.75" hidden="1" customHeight="1" x14ac:dyDescent="0.3">
      <c r="B85" s="577"/>
      <c r="C85" s="715" t="s">
        <v>2190</v>
      </c>
      <c r="D85" s="715" t="s">
        <v>2200</v>
      </c>
      <c r="E85" s="577"/>
      <c r="F85" s="663" t="s">
        <v>651</v>
      </c>
      <c r="G85" s="712">
        <v>0</v>
      </c>
      <c r="H85" s="325"/>
      <c r="I85" s="577"/>
      <c r="J85" s="585"/>
      <c r="K85" s="585">
        <v>3.44</v>
      </c>
      <c r="L85" s="577"/>
      <c r="M85" s="558" t="s">
        <v>655</v>
      </c>
      <c r="N85" s="586" t="s">
        <v>1591</v>
      </c>
      <c r="O85" s="575">
        <v>1</v>
      </c>
      <c r="P85" s="576" t="s">
        <v>773</v>
      </c>
      <c r="Q85" s="561">
        <v>27</v>
      </c>
      <c r="R85" s="809"/>
      <c r="S85" s="558" t="s">
        <v>332</v>
      </c>
      <c r="T85" s="558" t="s">
        <v>332</v>
      </c>
      <c r="U85" s="558" t="s">
        <v>332</v>
      </c>
      <c r="V85" s="558" t="s">
        <v>332</v>
      </c>
      <c r="W85" s="354"/>
      <c r="X85" s="340"/>
      <c r="Y85" s="340"/>
      <c r="AA85" s="371">
        <v>1</v>
      </c>
      <c r="AB85" s="348"/>
      <c r="AC85" s="521">
        <f>K85</f>
        <v>3.44</v>
      </c>
    </row>
    <row r="86" spans="2:29" s="348" customFormat="1" ht="36.75" hidden="1" customHeight="1" x14ac:dyDescent="0.3">
      <c r="B86" s="577"/>
      <c r="C86" s="715" t="s">
        <v>2190</v>
      </c>
      <c r="D86" s="715" t="s">
        <v>2200</v>
      </c>
      <c r="E86" s="577"/>
      <c r="F86" s="663" t="s">
        <v>652</v>
      </c>
      <c r="G86" s="712">
        <v>0</v>
      </c>
      <c r="H86" s="347"/>
      <c r="I86" s="577"/>
      <c r="J86" s="585"/>
      <c r="K86" s="585"/>
      <c r="L86" s="577"/>
      <c r="M86" s="558" t="s">
        <v>556</v>
      </c>
      <c r="N86" s="611" t="s">
        <v>1409</v>
      </c>
      <c r="O86" s="575">
        <v>1</v>
      </c>
      <c r="P86" s="576"/>
      <c r="Q86" s="561"/>
      <c r="R86" s="809"/>
      <c r="S86" s="558" t="s">
        <v>332</v>
      </c>
      <c r="T86" s="558" t="s">
        <v>332</v>
      </c>
      <c r="U86" s="558" t="s">
        <v>332</v>
      </c>
      <c r="V86" s="558" t="s">
        <v>332</v>
      </c>
      <c r="W86" s="383"/>
      <c r="X86" s="384"/>
      <c r="Y86" s="384"/>
      <c r="AA86" s="385"/>
    </row>
    <row r="87" spans="2:29" s="324" customFormat="1" ht="36.75" hidden="1" customHeight="1" x14ac:dyDescent="0.3">
      <c r="B87" s="577"/>
      <c r="C87" s="715" t="s">
        <v>2190</v>
      </c>
      <c r="D87" s="715" t="s">
        <v>2200</v>
      </c>
      <c r="E87" s="577"/>
      <c r="F87" s="663" t="s">
        <v>615</v>
      </c>
      <c r="G87" s="712">
        <v>0</v>
      </c>
      <c r="H87" s="325"/>
      <c r="I87" s="577"/>
      <c r="J87" s="585">
        <v>1.6</v>
      </c>
      <c r="K87" s="585"/>
      <c r="L87" s="577" t="s">
        <v>600</v>
      </c>
      <c r="M87" s="558" t="s">
        <v>656</v>
      </c>
      <c r="N87" s="590"/>
      <c r="O87" s="575">
        <v>1</v>
      </c>
      <c r="P87" s="576" t="s">
        <v>782</v>
      </c>
      <c r="Q87" s="561">
        <v>26</v>
      </c>
      <c r="R87" s="809"/>
      <c r="S87" s="558" t="s">
        <v>332</v>
      </c>
      <c r="T87" s="558" t="s">
        <v>332</v>
      </c>
      <c r="U87" s="558" t="s">
        <v>332</v>
      </c>
      <c r="V87" s="558" t="s">
        <v>332</v>
      </c>
      <c r="W87" s="354"/>
      <c r="X87" s="340"/>
      <c r="Y87" s="340"/>
      <c r="AA87" s="367">
        <v>1</v>
      </c>
    </row>
    <row r="88" spans="2:29" s="348" customFormat="1" ht="36.75" hidden="1" customHeight="1" x14ac:dyDescent="0.3">
      <c r="B88" s="577"/>
      <c r="C88" s="715" t="s">
        <v>2190</v>
      </c>
      <c r="D88" s="715" t="s">
        <v>2200</v>
      </c>
      <c r="E88" s="577"/>
      <c r="F88" s="663" t="s">
        <v>616</v>
      </c>
      <c r="G88" s="712">
        <v>0</v>
      </c>
      <c r="H88" s="347"/>
      <c r="I88" s="577"/>
      <c r="J88" s="585"/>
      <c r="K88" s="585"/>
      <c r="L88" s="577" t="s">
        <v>600</v>
      </c>
      <c r="M88" s="606" t="s">
        <v>656</v>
      </c>
      <c r="N88" s="611" t="s">
        <v>1404</v>
      </c>
      <c r="O88" s="575"/>
      <c r="P88" s="576" t="s">
        <v>773</v>
      </c>
      <c r="Q88" s="561">
        <v>27</v>
      </c>
      <c r="R88" s="809"/>
      <c r="S88" s="558" t="s">
        <v>332</v>
      </c>
      <c r="T88" s="558" t="s">
        <v>332</v>
      </c>
      <c r="U88" s="558" t="s">
        <v>332</v>
      </c>
      <c r="V88" s="558" t="s">
        <v>332</v>
      </c>
      <c r="W88" s="383"/>
      <c r="X88" s="384"/>
      <c r="Y88" s="384"/>
      <c r="AA88" s="385"/>
    </row>
    <row r="89" spans="2:29" ht="36.75" customHeight="1" x14ac:dyDescent="0.3">
      <c r="B89" s="577">
        <v>20</v>
      </c>
      <c r="C89" s="715" t="s">
        <v>2190</v>
      </c>
      <c r="D89" s="715" t="s">
        <v>2200</v>
      </c>
      <c r="E89" s="577"/>
      <c r="F89" s="692" t="s">
        <v>2094</v>
      </c>
      <c r="G89" s="712">
        <v>0</v>
      </c>
      <c r="H89" s="325"/>
      <c r="I89" s="577"/>
      <c r="J89" s="585"/>
      <c r="K89" s="585"/>
      <c r="L89" s="577" t="s">
        <v>600</v>
      </c>
      <c r="M89" s="558" t="s">
        <v>655</v>
      </c>
      <c r="N89" s="590"/>
      <c r="O89" s="575" t="s">
        <v>600</v>
      </c>
      <c r="P89" s="576" t="s">
        <v>727</v>
      </c>
      <c r="Q89" s="561">
        <v>17</v>
      </c>
      <c r="R89" s="809"/>
      <c r="S89" s="558" t="s">
        <v>332</v>
      </c>
      <c r="T89" s="558" t="s">
        <v>332</v>
      </c>
      <c r="U89" s="558" t="s">
        <v>332</v>
      </c>
      <c r="V89" s="558" t="s">
        <v>332</v>
      </c>
      <c r="W89" s="354">
        <v>2000</v>
      </c>
      <c r="X89" s="340"/>
      <c r="Y89" s="340"/>
      <c r="Z89" s="324"/>
      <c r="AA89" s="367">
        <v>1</v>
      </c>
      <c r="AB89" s="324"/>
    </row>
    <row r="90" spans="2:29" s="324" customFormat="1" ht="36.75" hidden="1" customHeight="1" x14ac:dyDescent="0.3">
      <c r="B90" s="577"/>
      <c r="C90" s="715" t="s">
        <v>2190</v>
      </c>
      <c r="D90" s="715" t="s">
        <v>2200</v>
      </c>
      <c r="E90" s="577"/>
      <c r="F90" s="663" t="s">
        <v>617</v>
      </c>
      <c r="G90" s="712">
        <v>0</v>
      </c>
      <c r="H90" s="325"/>
      <c r="I90" s="577"/>
      <c r="J90" s="585">
        <v>0.78</v>
      </c>
      <c r="K90" s="585"/>
      <c r="L90" s="577" t="s">
        <v>600</v>
      </c>
      <c r="M90" s="558" t="s">
        <v>655</v>
      </c>
      <c r="N90" s="574"/>
      <c r="O90" s="575">
        <v>1</v>
      </c>
      <c r="P90" s="576" t="s">
        <v>873</v>
      </c>
      <c r="Q90" s="561">
        <v>16</v>
      </c>
      <c r="R90" s="809"/>
      <c r="S90" s="558" t="s">
        <v>332</v>
      </c>
      <c r="T90" s="558" t="s">
        <v>332</v>
      </c>
      <c r="U90" s="558" t="s">
        <v>332</v>
      </c>
      <c r="V90" s="558" t="s">
        <v>332</v>
      </c>
      <c r="W90" s="354"/>
      <c r="X90" s="340">
        <v>0.78</v>
      </c>
      <c r="Y90" s="340"/>
      <c r="AA90" s="367">
        <v>1</v>
      </c>
    </row>
    <row r="91" spans="2:29" s="324" customFormat="1" ht="36.75" hidden="1" customHeight="1" x14ac:dyDescent="0.3">
      <c r="B91" s="577"/>
      <c r="C91" s="715" t="s">
        <v>2190</v>
      </c>
      <c r="D91" s="715" t="s">
        <v>2200</v>
      </c>
      <c r="E91" s="577"/>
      <c r="F91" s="663" t="s">
        <v>654</v>
      </c>
      <c r="G91" s="712">
        <v>0</v>
      </c>
      <c r="H91" s="325"/>
      <c r="I91" s="577"/>
      <c r="J91" s="585"/>
      <c r="K91" s="585">
        <v>1.6</v>
      </c>
      <c r="L91" s="577"/>
      <c r="M91" s="558" t="s">
        <v>655</v>
      </c>
      <c r="N91" s="574"/>
      <c r="O91" s="575">
        <v>1</v>
      </c>
      <c r="P91" s="576" t="s">
        <v>783</v>
      </c>
      <c r="Q91" s="561">
        <v>15</v>
      </c>
      <c r="R91" s="809"/>
      <c r="S91" s="558" t="s">
        <v>332</v>
      </c>
      <c r="T91" s="558" t="s">
        <v>332</v>
      </c>
      <c r="U91" s="558" t="s">
        <v>332</v>
      </c>
      <c r="V91" s="558" t="s">
        <v>332</v>
      </c>
      <c r="W91" s="354"/>
      <c r="X91" s="340"/>
      <c r="Y91" s="340"/>
      <c r="AA91" s="367">
        <v>1</v>
      </c>
    </row>
    <row r="92" spans="2:29" s="323" customFormat="1" ht="42.75" hidden="1" customHeight="1" x14ac:dyDescent="0.3">
      <c r="B92" s="577"/>
      <c r="C92" s="715" t="s">
        <v>2190</v>
      </c>
      <c r="D92" s="715" t="s">
        <v>2200</v>
      </c>
      <c r="E92" s="577"/>
      <c r="F92" s="663" t="s">
        <v>693</v>
      </c>
      <c r="G92" s="712">
        <v>0</v>
      </c>
      <c r="H92" s="322"/>
      <c r="I92" s="577"/>
      <c r="J92" s="585"/>
      <c r="K92" s="585">
        <v>1.38</v>
      </c>
      <c r="L92" s="577"/>
      <c r="M92" s="558" t="s">
        <v>491</v>
      </c>
      <c r="N92" s="579" t="s">
        <v>1743</v>
      </c>
      <c r="O92" s="575">
        <v>1</v>
      </c>
      <c r="P92" s="604" t="s">
        <v>1401</v>
      </c>
      <c r="Q92" s="561">
        <v>208</v>
      </c>
      <c r="R92" s="809"/>
      <c r="S92" s="558" t="s">
        <v>332</v>
      </c>
      <c r="T92" s="558" t="s">
        <v>332</v>
      </c>
      <c r="U92" s="558" t="s">
        <v>332</v>
      </c>
      <c r="V92" s="558" t="s">
        <v>332</v>
      </c>
      <c r="W92" s="369"/>
      <c r="X92" s="370"/>
      <c r="Y92" s="370"/>
      <c r="AA92" s="371">
        <v>1</v>
      </c>
      <c r="AC92" s="521">
        <f>K92</f>
        <v>1.38</v>
      </c>
    </row>
    <row r="93" spans="2:29" s="323" customFormat="1" ht="42.75" hidden="1" customHeight="1" x14ac:dyDescent="0.3">
      <c r="B93" s="577"/>
      <c r="C93" s="715" t="s">
        <v>2190</v>
      </c>
      <c r="D93" s="715" t="s">
        <v>2200</v>
      </c>
      <c r="E93" s="577"/>
      <c r="F93" s="675" t="s">
        <v>1402</v>
      </c>
      <c r="G93" s="712">
        <v>0</v>
      </c>
      <c r="H93" s="322"/>
      <c r="I93" s="577"/>
      <c r="J93" s="585"/>
      <c r="K93" s="585">
        <v>0.78</v>
      </c>
      <c r="L93" s="577"/>
      <c r="M93" s="558" t="s">
        <v>491</v>
      </c>
      <c r="N93" s="579" t="s">
        <v>1743</v>
      </c>
      <c r="O93" s="575">
        <v>1</v>
      </c>
      <c r="P93" s="604" t="s">
        <v>1407</v>
      </c>
      <c r="Q93" s="561">
        <v>209</v>
      </c>
      <c r="R93" s="809"/>
      <c r="S93" s="558" t="s">
        <v>332</v>
      </c>
      <c r="T93" s="558" t="s">
        <v>332</v>
      </c>
      <c r="U93" s="558" t="s">
        <v>332</v>
      </c>
      <c r="V93" s="558" t="s">
        <v>332</v>
      </c>
      <c r="W93" s="369"/>
      <c r="X93" s="370"/>
      <c r="Y93" s="370"/>
      <c r="AA93" s="371">
        <v>1</v>
      </c>
      <c r="AB93" s="348"/>
      <c r="AC93" s="521">
        <f>K93</f>
        <v>0.78</v>
      </c>
    </row>
    <row r="94" spans="2:29" s="324" customFormat="1" ht="53.25" hidden="1" customHeight="1" x14ac:dyDescent="0.3">
      <c r="B94" s="577"/>
      <c r="C94" s="715" t="s">
        <v>2190</v>
      </c>
      <c r="D94" s="715" t="s">
        <v>2200</v>
      </c>
      <c r="E94" s="577"/>
      <c r="F94" s="675" t="s">
        <v>1587</v>
      </c>
      <c r="G94" s="712">
        <v>0</v>
      </c>
      <c r="H94" s="325"/>
      <c r="I94" s="577"/>
      <c r="J94" s="585"/>
      <c r="K94" s="585">
        <v>0.75</v>
      </c>
      <c r="L94" s="577" t="s">
        <v>600</v>
      </c>
      <c r="M94" s="558" t="s">
        <v>656</v>
      </c>
      <c r="N94" s="612"/>
      <c r="O94" s="575">
        <v>1</v>
      </c>
      <c r="P94" s="575" t="s">
        <v>872</v>
      </c>
      <c r="Q94" s="561">
        <v>14</v>
      </c>
      <c r="R94" s="809"/>
      <c r="S94" s="558" t="s">
        <v>332</v>
      </c>
      <c r="T94" s="558" t="s">
        <v>332</v>
      </c>
      <c r="U94" s="558" t="s">
        <v>332</v>
      </c>
      <c r="V94" s="558" t="s">
        <v>332</v>
      </c>
      <c r="W94" s="354"/>
      <c r="X94" s="340"/>
      <c r="Y94" s="340"/>
      <c r="AA94" s="367">
        <v>1</v>
      </c>
    </row>
    <row r="95" spans="2:29" ht="36.75" customHeight="1" x14ac:dyDescent="0.3">
      <c r="B95" s="577">
        <v>21</v>
      </c>
      <c r="C95" s="715" t="s">
        <v>2190</v>
      </c>
      <c r="D95" s="715" t="s">
        <v>2200</v>
      </c>
      <c r="E95" s="577"/>
      <c r="F95" s="692" t="s">
        <v>2092</v>
      </c>
      <c r="G95" s="712">
        <v>0</v>
      </c>
      <c r="H95" s="325"/>
      <c r="I95" s="577"/>
      <c r="J95" s="585"/>
      <c r="K95" s="585"/>
      <c r="L95" s="577" t="s">
        <v>600</v>
      </c>
      <c r="M95" s="558" t="s">
        <v>655</v>
      </c>
      <c r="N95" s="590"/>
      <c r="O95" s="575" t="s">
        <v>600</v>
      </c>
      <c r="P95" s="576" t="s">
        <v>728</v>
      </c>
      <c r="Q95" s="561">
        <v>20</v>
      </c>
      <c r="R95" s="809"/>
      <c r="S95" s="558" t="s">
        <v>332</v>
      </c>
      <c r="T95" s="558" t="s">
        <v>332</v>
      </c>
      <c r="U95" s="558" t="s">
        <v>332</v>
      </c>
      <c r="V95" s="558" t="s">
        <v>332</v>
      </c>
      <c r="W95" s="354"/>
      <c r="X95" s="340"/>
      <c r="Y95" s="340"/>
      <c r="Z95" s="324"/>
      <c r="AA95" s="367">
        <v>1</v>
      </c>
      <c r="AB95" s="324"/>
    </row>
    <row r="96" spans="2:29" s="324" customFormat="1" ht="36.75" hidden="1" customHeight="1" x14ac:dyDescent="0.3">
      <c r="B96" s="577"/>
      <c r="C96" s="715" t="s">
        <v>2190</v>
      </c>
      <c r="D96" s="715" t="s">
        <v>2200</v>
      </c>
      <c r="E96" s="577"/>
      <c r="F96" s="695" t="s">
        <v>993</v>
      </c>
      <c r="G96" s="712">
        <v>0</v>
      </c>
      <c r="H96" s="325"/>
      <c r="I96" s="577"/>
      <c r="J96" s="585"/>
      <c r="K96" s="585">
        <v>0.16400000000000001</v>
      </c>
      <c r="L96" s="577"/>
      <c r="M96" s="558" t="s">
        <v>655</v>
      </c>
      <c r="N96" s="574"/>
      <c r="O96" s="575">
        <v>1</v>
      </c>
      <c r="P96" s="601" t="s">
        <v>1056</v>
      </c>
      <c r="Q96" s="561">
        <v>108</v>
      </c>
      <c r="R96" s="809"/>
      <c r="S96" s="558" t="s">
        <v>332</v>
      </c>
      <c r="T96" s="558" t="s">
        <v>332</v>
      </c>
      <c r="U96" s="558" t="s">
        <v>332</v>
      </c>
      <c r="V96" s="558" t="s">
        <v>332</v>
      </c>
      <c r="W96" s="357"/>
      <c r="X96" s="358"/>
      <c r="Y96" s="358"/>
      <c r="AA96" s="367">
        <v>1</v>
      </c>
    </row>
    <row r="97" spans="2:28" s="324" customFormat="1" ht="36.75" hidden="1" customHeight="1" x14ac:dyDescent="0.3">
      <c r="B97" s="577"/>
      <c r="C97" s="715" t="s">
        <v>2190</v>
      </c>
      <c r="D97" s="715" t="s">
        <v>2200</v>
      </c>
      <c r="E97" s="577"/>
      <c r="F97" s="699" t="s">
        <v>1131</v>
      </c>
      <c r="G97" s="712">
        <v>0</v>
      </c>
      <c r="H97" s="325"/>
      <c r="I97" s="577"/>
      <c r="J97" s="585">
        <v>0.111</v>
      </c>
      <c r="K97" s="585"/>
      <c r="L97" s="577"/>
      <c r="M97" s="558" t="s">
        <v>655</v>
      </c>
      <c r="N97" s="590"/>
      <c r="O97" s="575">
        <v>1</v>
      </c>
      <c r="P97" s="601" t="s">
        <v>1057</v>
      </c>
      <c r="Q97" s="561">
        <v>109</v>
      </c>
      <c r="R97" s="809"/>
      <c r="S97" s="558" t="s">
        <v>332</v>
      </c>
      <c r="T97" s="558" t="s">
        <v>332</v>
      </c>
      <c r="U97" s="558" t="s">
        <v>332</v>
      </c>
      <c r="V97" s="558" t="s">
        <v>332</v>
      </c>
      <c r="W97" s="357"/>
      <c r="X97" s="358"/>
      <c r="Y97" s="358"/>
      <c r="AA97" s="367">
        <v>1</v>
      </c>
    </row>
    <row r="98" spans="2:28" s="323" customFormat="1" ht="48" hidden="1" customHeight="1" x14ac:dyDescent="0.3">
      <c r="B98" s="577"/>
      <c r="C98" s="715" t="s">
        <v>2190</v>
      </c>
      <c r="D98" s="715" t="s">
        <v>2200</v>
      </c>
      <c r="E98" s="577"/>
      <c r="F98" s="667" t="s">
        <v>618</v>
      </c>
      <c r="G98" s="712">
        <v>0</v>
      </c>
      <c r="H98" s="325"/>
      <c r="I98" s="577"/>
      <c r="J98" s="585">
        <v>0.66</v>
      </c>
      <c r="K98" s="585"/>
      <c r="L98" s="577" t="s">
        <v>600</v>
      </c>
      <c r="M98" s="558" t="s">
        <v>656</v>
      </c>
      <c r="N98" s="586" t="s">
        <v>1739</v>
      </c>
      <c r="O98" s="575">
        <v>1</v>
      </c>
      <c r="P98" s="576" t="s">
        <v>770</v>
      </c>
      <c r="Q98" s="561">
        <v>29</v>
      </c>
      <c r="R98" s="809"/>
      <c r="S98" s="558" t="s">
        <v>332</v>
      </c>
      <c r="T98" s="558" t="s">
        <v>332</v>
      </c>
      <c r="U98" s="558" t="s">
        <v>332</v>
      </c>
      <c r="V98" s="558" t="s">
        <v>332</v>
      </c>
      <c r="W98" s="354"/>
      <c r="X98" s="340"/>
      <c r="Y98" s="340"/>
      <c r="Z98" s="324"/>
      <c r="AA98" s="367">
        <v>1</v>
      </c>
      <c r="AB98" s="324"/>
    </row>
    <row r="99" spans="2:28" s="323" customFormat="1" ht="36.75" hidden="1" customHeight="1" x14ac:dyDescent="0.3">
      <c r="B99" s="577"/>
      <c r="C99" s="715" t="s">
        <v>2190</v>
      </c>
      <c r="D99" s="715" t="s">
        <v>2200</v>
      </c>
      <c r="E99" s="577"/>
      <c r="F99" s="663" t="s">
        <v>619</v>
      </c>
      <c r="G99" s="712">
        <v>0</v>
      </c>
      <c r="H99" s="325"/>
      <c r="I99" s="577"/>
      <c r="J99" s="585"/>
      <c r="K99" s="585">
        <v>0.24</v>
      </c>
      <c r="L99" s="577" t="s">
        <v>600</v>
      </c>
      <c r="M99" s="558" t="s">
        <v>656</v>
      </c>
      <c r="N99" s="574"/>
      <c r="O99" s="575">
        <v>1</v>
      </c>
      <c r="P99" s="576" t="s">
        <v>771</v>
      </c>
      <c r="Q99" s="561">
        <v>28</v>
      </c>
      <c r="R99" s="809"/>
      <c r="S99" s="558" t="s">
        <v>332</v>
      </c>
      <c r="T99" s="558" t="s">
        <v>332</v>
      </c>
      <c r="U99" s="558" t="s">
        <v>332</v>
      </c>
      <c r="V99" s="558" t="s">
        <v>332</v>
      </c>
      <c r="W99" s="354"/>
      <c r="X99" s="340"/>
      <c r="Y99" s="340"/>
      <c r="Z99" s="324"/>
      <c r="AA99" s="367">
        <v>1</v>
      </c>
      <c r="AB99" s="324"/>
    </row>
    <row r="100" spans="2:28" s="324" customFormat="1" ht="51.75" customHeight="1" x14ac:dyDescent="0.3">
      <c r="B100" s="577">
        <v>22</v>
      </c>
      <c r="C100" s="715" t="s">
        <v>2190</v>
      </c>
      <c r="D100" s="715" t="s">
        <v>2200</v>
      </c>
      <c r="E100" s="577"/>
      <c r="F100" s="697" t="s">
        <v>2095</v>
      </c>
      <c r="G100" s="712">
        <v>0</v>
      </c>
      <c r="H100" s="325"/>
      <c r="I100" s="577"/>
      <c r="J100" s="577"/>
      <c r="K100" s="577"/>
      <c r="L100" s="577" t="s">
        <v>600</v>
      </c>
      <c r="M100" s="558" t="s">
        <v>698</v>
      </c>
      <c r="N100" s="586" t="s">
        <v>988</v>
      </c>
      <c r="O100" s="575" t="s">
        <v>600</v>
      </c>
      <c r="P100" s="576" t="s">
        <v>741</v>
      </c>
      <c r="Q100" s="561">
        <v>2</v>
      </c>
      <c r="R100" s="809"/>
      <c r="S100" s="558" t="s">
        <v>600</v>
      </c>
      <c r="T100" s="558" t="s">
        <v>600</v>
      </c>
      <c r="U100" s="558" t="s">
        <v>600</v>
      </c>
      <c r="V100" s="558" t="s">
        <v>332</v>
      </c>
      <c r="W100" s="357"/>
      <c r="X100" s="358"/>
      <c r="Y100" s="358"/>
      <c r="AA100" s="367">
        <v>1</v>
      </c>
    </row>
    <row r="101" spans="2:28" s="324" customFormat="1" ht="51.75" hidden="1" customHeight="1" x14ac:dyDescent="0.3">
      <c r="B101" s="577"/>
      <c r="C101" s="715" t="s">
        <v>2190</v>
      </c>
      <c r="D101" s="715" t="s">
        <v>2200</v>
      </c>
      <c r="E101" s="577"/>
      <c r="F101" s="663" t="s">
        <v>694</v>
      </c>
      <c r="G101" s="712">
        <v>0</v>
      </c>
      <c r="H101" s="325"/>
      <c r="I101" s="577"/>
      <c r="J101" s="577">
        <v>0.83</v>
      </c>
      <c r="K101" s="577"/>
      <c r="L101" s="577"/>
      <c r="M101" s="558" t="s">
        <v>698</v>
      </c>
      <c r="N101" s="612"/>
      <c r="O101" s="575">
        <v>1</v>
      </c>
      <c r="P101" s="576" t="s">
        <v>753</v>
      </c>
      <c r="Q101" s="561">
        <v>3</v>
      </c>
      <c r="R101" s="809"/>
      <c r="S101" s="558" t="s">
        <v>600</v>
      </c>
      <c r="T101" s="558" t="s">
        <v>600</v>
      </c>
      <c r="U101" s="558" t="s">
        <v>600</v>
      </c>
      <c r="V101" s="558" t="s">
        <v>332</v>
      </c>
      <c r="W101" s="357"/>
      <c r="X101" s="358"/>
      <c r="Y101" s="358"/>
      <c r="AA101" s="367">
        <v>1</v>
      </c>
    </row>
    <row r="102" spans="2:28" ht="36.75" customHeight="1" x14ac:dyDescent="0.3">
      <c r="B102" s="577">
        <v>23</v>
      </c>
      <c r="C102" s="715" t="s">
        <v>2190</v>
      </c>
      <c r="D102" s="715" t="s">
        <v>2200</v>
      </c>
      <c r="E102" s="577"/>
      <c r="F102" s="692" t="s">
        <v>2096</v>
      </c>
      <c r="G102" s="712">
        <v>0</v>
      </c>
      <c r="H102" s="325"/>
      <c r="I102" s="577"/>
      <c r="J102" s="585"/>
      <c r="K102" s="585"/>
      <c r="L102" s="577" t="s">
        <v>600</v>
      </c>
      <c r="M102" s="558" t="s">
        <v>655</v>
      </c>
      <c r="O102" s="575" t="s">
        <v>600</v>
      </c>
      <c r="P102" s="576" t="s">
        <v>726</v>
      </c>
      <c r="Q102" s="561">
        <v>10</v>
      </c>
      <c r="R102" s="810" t="s">
        <v>450</v>
      </c>
      <c r="S102" s="558" t="s">
        <v>332</v>
      </c>
      <c r="T102" s="558" t="s">
        <v>332</v>
      </c>
      <c r="U102" s="558" t="s">
        <v>332</v>
      </c>
      <c r="V102" s="558" t="s">
        <v>332</v>
      </c>
      <c r="W102" s="354"/>
      <c r="X102" s="340"/>
      <c r="Y102" s="340"/>
      <c r="Z102" s="324"/>
      <c r="AA102" s="367">
        <v>1</v>
      </c>
      <c r="AB102" s="324"/>
    </row>
    <row r="103" spans="2:28" ht="36.75" hidden="1" customHeight="1" x14ac:dyDescent="0.3">
      <c r="B103" s="577"/>
      <c r="C103" s="715" t="s">
        <v>2190</v>
      </c>
      <c r="D103" s="715" t="s">
        <v>2200</v>
      </c>
      <c r="E103" s="577"/>
      <c r="F103" s="663" t="s">
        <v>620</v>
      </c>
      <c r="G103" s="712">
        <v>0</v>
      </c>
      <c r="H103" s="325"/>
      <c r="I103" s="577"/>
      <c r="J103" s="585">
        <f>1.75*2</f>
        <v>3.5</v>
      </c>
      <c r="K103" s="585"/>
      <c r="L103" s="577" t="s">
        <v>600</v>
      </c>
      <c r="M103" s="558" t="s">
        <v>655</v>
      </c>
      <c r="O103" s="575">
        <v>1</v>
      </c>
      <c r="P103" s="576" t="s">
        <v>749</v>
      </c>
      <c r="Q103" s="561">
        <v>2</v>
      </c>
      <c r="R103" s="810"/>
      <c r="S103" s="558" t="s">
        <v>332</v>
      </c>
      <c r="T103" s="558" t="s">
        <v>332</v>
      </c>
      <c r="U103" s="558" t="s">
        <v>332</v>
      </c>
      <c r="V103" s="558" t="s">
        <v>332</v>
      </c>
      <c r="W103" s="354"/>
      <c r="X103" s="340"/>
      <c r="Y103" s="340"/>
      <c r="Z103" s="324"/>
      <c r="AA103" s="367">
        <v>1</v>
      </c>
      <c r="AB103" s="324"/>
    </row>
    <row r="104" spans="2:28" ht="44.25" hidden="1" customHeight="1" x14ac:dyDescent="0.3">
      <c r="B104" s="577"/>
      <c r="C104" s="715" t="s">
        <v>2190</v>
      </c>
      <c r="D104" s="715" t="s">
        <v>2200</v>
      </c>
      <c r="E104" s="577"/>
      <c r="F104" s="666" t="s">
        <v>689</v>
      </c>
      <c r="G104" s="712">
        <v>0</v>
      </c>
      <c r="H104" s="325"/>
      <c r="I104" s="577"/>
      <c r="J104" s="585"/>
      <c r="K104" s="585">
        <f>0.186*12</f>
        <v>2.2320000000000002</v>
      </c>
      <c r="L104" s="577"/>
      <c r="M104" s="558" t="s">
        <v>656</v>
      </c>
      <c r="N104" s="586" t="s">
        <v>959</v>
      </c>
      <c r="O104" s="575">
        <v>1</v>
      </c>
      <c r="P104" s="575" t="s">
        <v>743</v>
      </c>
      <c r="Q104" s="561">
        <v>11</v>
      </c>
      <c r="R104" s="810"/>
      <c r="S104" s="558" t="s">
        <v>332</v>
      </c>
      <c r="T104" s="558" t="s">
        <v>332</v>
      </c>
      <c r="U104" s="558" t="s">
        <v>332</v>
      </c>
      <c r="V104" s="558" t="s">
        <v>332</v>
      </c>
      <c r="W104" s="354"/>
      <c r="X104" s="340"/>
      <c r="Y104" s="340"/>
      <c r="Z104" s="324"/>
      <c r="AA104" s="367">
        <v>1</v>
      </c>
      <c r="AB104" s="324"/>
    </row>
    <row r="105" spans="2:28" s="324" customFormat="1" ht="44.25" hidden="1" customHeight="1" x14ac:dyDescent="0.3">
      <c r="B105" s="577"/>
      <c r="C105" s="715" t="s">
        <v>2190</v>
      </c>
      <c r="D105" s="715" t="s">
        <v>2200</v>
      </c>
      <c r="E105" s="577"/>
      <c r="F105" s="668" t="s">
        <v>1036</v>
      </c>
      <c r="G105" s="712">
        <v>0</v>
      </c>
      <c r="H105" s="325"/>
      <c r="I105" s="577"/>
      <c r="J105" s="585"/>
      <c r="K105" s="585">
        <v>0.08</v>
      </c>
      <c r="L105" s="577"/>
      <c r="M105" s="558" t="s">
        <v>698</v>
      </c>
      <c r="N105" s="579" t="s">
        <v>1740</v>
      </c>
      <c r="O105" s="575">
        <v>1</v>
      </c>
      <c r="P105" s="575" t="s">
        <v>1037</v>
      </c>
      <c r="Q105" s="561">
        <v>13</v>
      </c>
      <c r="R105" s="613"/>
      <c r="S105" s="606" t="s">
        <v>600</v>
      </c>
      <c r="T105" s="606" t="s">
        <v>600</v>
      </c>
      <c r="U105" s="558" t="s">
        <v>450</v>
      </c>
      <c r="V105" s="558" t="s">
        <v>332</v>
      </c>
      <c r="W105" s="357"/>
      <c r="X105" s="358"/>
      <c r="Y105" s="358"/>
      <c r="AA105" s="367">
        <v>0.75</v>
      </c>
    </row>
    <row r="106" spans="2:28" s="323" customFormat="1" ht="54" customHeight="1" x14ac:dyDescent="0.3">
      <c r="B106" s="577">
        <v>24</v>
      </c>
      <c r="C106" s="715" t="s">
        <v>2190</v>
      </c>
      <c r="D106" s="715" t="s">
        <v>2200</v>
      </c>
      <c r="E106" s="577"/>
      <c r="F106" s="692" t="s">
        <v>2097</v>
      </c>
      <c r="G106" s="712">
        <v>0</v>
      </c>
      <c r="H106" s="325"/>
      <c r="I106" s="577"/>
      <c r="J106" s="577"/>
      <c r="K106" s="577"/>
      <c r="L106" s="577" t="s">
        <v>600</v>
      </c>
      <c r="M106" s="558" t="s">
        <v>656</v>
      </c>
      <c r="N106" s="592"/>
      <c r="O106" s="575" t="s">
        <v>600</v>
      </c>
      <c r="P106" s="583" t="s">
        <v>1598</v>
      </c>
      <c r="Q106" s="561">
        <v>7</v>
      </c>
      <c r="R106" s="809" t="s">
        <v>621</v>
      </c>
      <c r="S106" s="558" t="s">
        <v>332</v>
      </c>
      <c r="T106" s="558" t="s">
        <v>332</v>
      </c>
      <c r="U106" s="558" t="s">
        <v>332</v>
      </c>
      <c r="V106" s="558" t="s">
        <v>332</v>
      </c>
      <c r="W106" s="354">
        <v>2000</v>
      </c>
      <c r="X106" s="340"/>
      <c r="Y106" s="340"/>
      <c r="Z106" s="324"/>
      <c r="AA106" s="367">
        <v>1</v>
      </c>
      <c r="AB106" s="324"/>
    </row>
    <row r="107" spans="2:28" s="324" customFormat="1" ht="54" hidden="1" customHeight="1" x14ac:dyDescent="0.3">
      <c r="B107" s="577"/>
      <c r="C107" s="715" t="s">
        <v>2190</v>
      </c>
      <c r="D107" s="715" t="s">
        <v>2200</v>
      </c>
      <c r="E107" s="577"/>
      <c r="F107" s="663" t="s">
        <v>622</v>
      </c>
      <c r="G107" s="712">
        <v>0</v>
      </c>
      <c r="H107" s="325"/>
      <c r="I107" s="577"/>
      <c r="J107" s="577"/>
      <c r="K107" s="585">
        <v>2.83</v>
      </c>
      <c r="L107" s="577" t="s">
        <v>600</v>
      </c>
      <c r="M107" s="558" t="s">
        <v>656</v>
      </c>
      <c r="N107" s="592"/>
      <c r="O107" s="575">
        <v>1</v>
      </c>
      <c r="P107" s="583" t="s">
        <v>1599</v>
      </c>
      <c r="Q107" s="561">
        <v>8</v>
      </c>
      <c r="R107" s="809"/>
      <c r="S107" s="558" t="s">
        <v>332</v>
      </c>
      <c r="T107" s="558" t="s">
        <v>332</v>
      </c>
      <c r="U107" s="558" t="s">
        <v>332</v>
      </c>
      <c r="V107" s="558" t="s">
        <v>332</v>
      </c>
      <c r="W107" s="354"/>
      <c r="X107" s="340"/>
      <c r="Y107" s="340">
        <v>2.83</v>
      </c>
      <c r="AA107" s="367">
        <v>1</v>
      </c>
    </row>
    <row r="108" spans="2:28" s="324" customFormat="1" ht="54" hidden="1" customHeight="1" x14ac:dyDescent="0.3">
      <c r="B108" s="577"/>
      <c r="C108" s="715" t="s">
        <v>2190</v>
      </c>
      <c r="D108" s="715" t="s">
        <v>2200</v>
      </c>
      <c r="E108" s="577"/>
      <c r="F108" s="663" t="s">
        <v>623</v>
      </c>
      <c r="G108" s="712">
        <v>0</v>
      </c>
      <c r="H108" s="325"/>
      <c r="I108" s="577"/>
      <c r="J108" s="577">
        <v>0.82499999999999996</v>
      </c>
      <c r="K108" s="577"/>
      <c r="L108" s="577" t="s">
        <v>600</v>
      </c>
      <c r="M108" s="558" t="s">
        <v>656</v>
      </c>
      <c r="N108" s="595"/>
      <c r="O108" s="575">
        <v>1</v>
      </c>
      <c r="P108" s="583" t="s">
        <v>1600</v>
      </c>
      <c r="Q108" s="561">
        <v>9</v>
      </c>
      <c r="R108" s="809"/>
      <c r="S108" s="558" t="s">
        <v>332</v>
      </c>
      <c r="T108" s="558" t="s">
        <v>332</v>
      </c>
      <c r="U108" s="558" t="s">
        <v>332</v>
      </c>
      <c r="V108" s="558" t="s">
        <v>332</v>
      </c>
      <c r="W108" s="354"/>
      <c r="X108" s="340">
        <v>0.82499999999999996</v>
      </c>
      <c r="Y108" s="340"/>
      <c r="AA108" s="367">
        <v>1</v>
      </c>
      <c r="AB108" s="348"/>
    </row>
    <row r="109" spans="2:28" s="324" customFormat="1" ht="54" hidden="1" customHeight="1" x14ac:dyDescent="0.3">
      <c r="B109" s="577"/>
      <c r="C109" s="715" t="s">
        <v>2190</v>
      </c>
      <c r="D109" s="715" t="s">
        <v>2200</v>
      </c>
      <c r="E109" s="577"/>
      <c r="F109" s="663" t="s">
        <v>624</v>
      </c>
      <c r="G109" s="712">
        <v>0</v>
      </c>
      <c r="H109" s="325"/>
      <c r="I109" s="577"/>
      <c r="J109" s="577"/>
      <c r="K109" s="577">
        <v>0.112</v>
      </c>
      <c r="L109" s="577" t="s">
        <v>600</v>
      </c>
      <c r="M109" s="558" t="s">
        <v>656</v>
      </c>
      <c r="N109" s="592"/>
      <c r="O109" s="575">
        <v>1</v>
      </c>
      <c r="P109" s="583" t="s">
        <v>1601</v>
      </c>
      <c r="Q109" s="561">
        <v>10</v>
      </c>
      <c r="R109" s="809"/>
      <c r="S109" s="558" t="s">
        <v>332</v>
      </c>
      <c r="T109" s="558" t="s">
        <v>332</v>
      </c>
      <c r="U109" s="558" t="s">
        <v>332</v>
      </c>
      <c r="V109" s="558" t="s">
        <v>332</v>
      </c>
      <c r="W109" s="354"/>
      <c r="X109" s="340"/>
      <c r="Y109" s="340">
        <v>0.112</v>
      </c>
      <c r="AA109" s="367">
        <v>1</v>
      </c>
    </row>
    <row r="110" spans="2:28" s="324" customFormat="1" ht="54" hidden="1" customHeight="1" x14ac:dyDescent="0.3">
      <c r="B110" s="577"/>
      <c r="C110" s="715" t="s">
        <v>2190</v>
      </c>
      <c r="D110" s="715" t="s">
        <v>2200</v>
      </c>
      <c r="E110" s="577"/>
      <c r="F110" s="663" t="s">
        <v>625</v>
      </c>
      <c r="G110" s="712">
        <v>0</v>
      </c>
      <c r="H110" s="325"/>
      <c r="I110" s="577"/>
      <c r="J110" s="577"/>
      <c r="K110" s="585">
        <v>0.14000000000000001</v>
      </c>
      <c r="L110" s="577" t="s">
        <v>600</v>
      </c>
      <c r="M110" s="558" t="s">
        <v>656</v>
      </c>
      <c r="N110" s="595" t="s">
        <v>908</v>
      </c>
      <c r="O110" s="575">
        <v>1</v>
      </c>
      <c r="P110" s="583" t="s">
        <v>1602</v>
      </c>
      <c r="Q110" s="561">
        <v>11</v>
      </c>
      <c r="R110" s="809"/>
      <c r="S110" s="558" t="s">
        <v>332</v>
      </c>
      <c r="T110" s="558" t="s">
        <v>332</v>
      </c>
      <c r="U110" s="558" t="s">
        <v>332</v>
      </c>
      <c r="V110" s="558" t="s">
        <v>332</v>
      </c>
      <c r="W110" s="354"/>
      <c r="X110" s="340"/>
      <c r="Y110" s="340">
        <v>0.14000000000000001</v>
      </c>
      <c r="AA110" s="367">
        <v>1</v>
      </c>
    </row>
    <row r="111" spans="2:28" s="324" customFormat="1" ht="54" hidden="1" customHeight="1" x14ac:dyDescent="0.3">
      <c r="B111" s="577"/>
      <c r="C111" s="715" t="s">
        <v>2190</v>
      </c>
      <c r="D111" s="715" t="s">
        <v>2200</v>
      </c>
      <c r="E111" s="577"/>
      <c r="F111" s="663" t="s">
        <v>626</v>
      </c>
      <c r="G111" s="712">
        <v>0</v>
      </c>
      <c r="H111" s="325"/>
      <c r="I111" s="577"/>
      <c r="J111" s="577"/>
      <c r="K111" s="585">
        <v>0.84</v>
      </c>
      <c r="L111" s="577" t="s">
        <v>600</v>
      </c>
      <c r="M111" s="558" t="s">
        <v>656</v>
      </c>
      <c r="N111" s="595" t="s">
        <v>908</v>
      </c>
      <c r="O111" s="575">
        <v>1</v>
      </c>
      <c r="P111" s="583" t="s">
        <v>1603</v>
      </c>
      <c r="Q111" s="561">
        <v>12</v>
      </c>
      <c r="R111" s="809"/>
      <c r="S111" s="558" t="s">
        <v>332</v>
      </c>
      <c r="T111" s="558" t="s">
        <v>332</v>
      </c>
      <c r="U111" s="558" t="s">
        <v>332</v>
      </c>
      <c r="V111" s="558" t="s">
        <v>332</v>
      </c>
      <c r="W111" s="354"/>
      <c r="X111" s="340"/>
      <c r="Y111" s="340">
        <v>0.84</v>
      </c>
      <c r="AA111" s="367">
        <v>1</v>
      </c>
    </row>
    <row r="112" spans="2:28" s="324" customFormat="1" ht="54" customHeight="1" x14ac:dyDescent="0.3">
      <c r="B112" s="577">
        <v>25</v>
      </c>
      <c r="C112" s="715" t="s">
        <v>2190</v>
      </c>
      <c r="D112" s="715" t="s">
        <v>2200</v>
      </c>
      <c r="E112" s="577"/>
      <c r="F112" s="692" t="s">
        <v>2098</v>
      </c>
      <c r="G112" s="712">
        <v>0</v>
      </c>
      <c r="H112" s="325"/>
      <c r="I112" s="577"/>
      <c r="J112" s="577"/>
      <c r="K112" s="577"/>
      <c r="L112" s="577" t="s">
        <v>600</v>
      </c>
      <c r="M112" s="558" t="s">
        <v>656</v>
      </c>
      <c r="N112" s="595" t="s">
        <v>878</v>
      </c>
      <c r="O112" s="575" t="s">
        <v>600</v>
      </c>
      <c r="P112" s="583" t="s">
        <v>760</v>
      </c>
      <c r="Q112" s="561">
        <v>1</v>
      </c>
      <c r="R112" s="809"/>
      <c r="S112" s="558" t="s">
        <v>332</v>
      </c>
      <c r="T112" s="558" t="s">
        <v>332</v>
      </c>
      <c r="U112" s="558" t="s">
        <v>332</v>
      </c>
      <c r="V112" s="558" t="s">
        <v>332</v>
      </c>
      <c r="W112" s="357">
        <v>1260</v>
      </c>
      <c r="X112" s="358"/>
      <c r="Y112" s="377"/>
      <c r="AA112" s="367">
        <v>1</v>
      </c>
    </row>
    <row r="113" spans="2:28" s="324" customFormat="1" ht="30.75" hidden="1" customHeight="1" x14ac:dyDescent="0.3">
      <c r="B113" s="577"/>
      <c r="C113" s="715" t="s">
        <v>2190</v>
      </c>
      <c r="D113" s="715" t="s">
        <v>2200</v>
      </c>
      <c r="E113" s="577"/>
      <c r="F113" s="700" t="s">
        <v>874</v>
      </c>
      <c r="G113" s="712">
        <v>0</v>
      </c>
      <c r="H113" s="325"/>
      <c r="I113" s="577"/>
      <c r="J113" s="577">
        <v>1.042</v>
      </c>
      <c r="K113" s="577"/>
      <c r="L113" s="577"/>
      <c r="M113" s="558" t="s">
        <v>656</v>
      </c>
      <c r="N113" s="592"/>
      <c r="O113" s="575">
        <v>1</v>
      </c>
      <c r="P113" s="583" t="s">
        <v>879</v>
      </c>
      <c r="Q113" s="561">
        <v>6</v>
      </c>
      <c r="R113" s="809"/>
      <c r="S113" s="558" t="s">
        <v>332</v>
      </c>
      <c r="T113" s="558" t="s">
        <v>332</v>
      </c>
      <c r="U113" s="558" t="s">
        <v>332</v>
      </c>
      <c r="V113" s="558" t="s">
        <v>332</v>
      </c>
      <c r="W113" s="354"/>
      <c r="X113" s="340">
        <v>1.042</v>
      </c>
      <c r="Y113" s="340"/>
      <c r="AA113" s="367">
        <v>1</v>
      </c>
    </row>
    <row r="114" spans="2:28" s="324" customFormat="1" ht="30.75" hidden="1" customHeight="1" x14ac:dyDescent="0.3">
      <c r="B114" s="577"/>
      <c r="C114" s="715" t="s">
        <v>2190</v>
      </c>
      <c r="D114" s="715" t="s">
        <v>2200</v>
      </c>
      <c r="E114" s="577"/>
      <c r="F114" s="700" t="s">
        <v>874</v>
      </c>
      <c r="G114" s="712">
        <v>0</v>
      </c>
      <c r="H114" s="325"/>
      <c r="I114" s="577"/>
      <c r="J114" s="577">
        <v>1.042</v>
      </c>
      <c r="K114" s="577"/>
      <c r="L114" s="577"/>
      <c r="M114" s="558" t="s">
        <v>656</v>
      </c>
      <c r="N114" s="592"/>
      <c r="O114" s="575">
        <v>1</v>
      </c>
      <c r="P114" s="583" t="s">
        <v>880</v>
      </c>
      <c r="Q114" s="561">
        <v>5</v>
      </c>
      <c r="R114" s="809"/>
      <c r="S114" s="558" t="s">
        <v>332</v>
      </c>
      <c r="T114" s="558" t="s">
        <v>332</v>
      </c>
      <c r="U114" s="558" t="s">
        <v>332</v>
      </c>
      <c r="V114" s="558" t="s">
        <v>332</v>
      </c>
      <c r="W114" s="354"/>
      <c r="X114" s="340">
        <v>1.042</v>
      </c>
      <c r="Y114" s="340"/>
      <c r="AA114" s="367">
        <v>1</v>
      </c>
    </row>
    <row r="115" spans="2:28" s="324" customFormat="1" ht="30.75" hidden="1" customHeight="1" x14ac:dyDescent="0.3">
      <c r="B115" s="577"/>
      <c r="C115" s="715" t="s">
        <v>2190</v>
      </c>
      <c r="D115" s="715" t="s">
        <v>2200</v>
      </c>
      <c r="E115" s="577"/>
      <c r="F115" s="700" t="s">
        <v>875</v>
      </c>
      <c r="G115" s="712">
        <v>0</v>
      </c>
      <c r="H115" s="325"/>
      <c r="I115" s="577"/>
      <c r="J115" s="577"/>
      <c r="K115" s="577">
        <v>0.1</v>
      </c>
      <c r="L115" s="577"/>
      <c r="M115" s="558" t="s">
        <v>656</v>
      </c>
      <c r="N115" s="592"/>
      <c r="O115" s="575">
        <v>1</v>
      </c>
      <c r="P115" s="583" t="s">
        <v>883</v>
      </c>
      <c r="Q115" s="561">
        <v>4</v>
      </c>
      <c r="R115" s="809"/>
      <c r="S115" s="558" t="s">
        <v>332</v>
      </c>
      <c r="T115" s="558" t="s">
        <v>332</v>
      </c>
      <c r="U115" s="558" t="s">
        <v>332</v>
      </c>
      <c r="V115" s="558" t="s">
        <v>332</v>
      </c>
      <c r="W115" s="354"/>
      <c r="X115" s="340"/>
      <c r="Y115" s="340">
        <v>0.1</v>
      </c>
      <c r="AA115" s="367">
        <v>1</v>
      </c>
    </row>
    <row r="116" spans="2:28" s="324" customFormat="1" ht="30.75" hidden="1" customHeight="1" x14ac:dyDescent="0.3">
      <c r="B116" s="577"/>
      <c r="C116" s="715" t="s">
        <v>2190</v>
      </c>
      <c r="D116" s="715" t="s">
        <v>2200</v>
      </c>
      <c r="E116" s="577"/>
      <c r="F116" s="700" t="s">
        <v>876</v>
      </c>
      <c r="G116" s="712">
        <v>0</v>
      </c>
      <c r="H116" s="325"/>
      <c r="I116" s="577"/>
      <c r="J116" s="577"/>
      <c r="K116" s="577">
        <v>0.17899999999999999</v>
      </c>
      <c r="L116" s="577"/>
      <c r="M116" s="558" t="s">
        <v>656</v>
      </c>
      <c r="N116" s="592"/>
      <c r="O116" s="575">
        <v>1</v>
      </c>
      <c r="P116" s="583" t="s">
        <v>882</v>
      </c>
      <c r="Q116" s="561">
        <v>3</v>
      </c>
      <c r="R116" s="809"/>
      <c r="S116" s="558" t="s">
        <v>332</v>
      </c>
      <c r="T116" s="558" t="s">
        <v>332</v>
      </c>
      <c r="U116" s="558" t="s">
        <v>332</v>
      </c>
      <c r="V116" s="558" t="s">
        <v>332</v>
      </c>
      <c r="W116" s="354"/>
      <c r="X116" s="340"/>
      <c r="Y116" s="340">
        <v>0.17899999999999999</v>
      </c>
      <c r="AA116" s="367">
        <v>1</v>
      </c>
    </row>
    <row r="117" spans="2:28" s="324" customFormat="1" ht="30.75" hidden="1" customHeight="1" x14ac:dyDescent="0.3">
      <c r="B117" s="577"/>
      <c r="C117" s="715" t="s">
        <v>2190</v>
      </c>
      <c r="D117" s="715" t="s">
        <v>2200</v>
      </c>
      <c r="E117" s="577"/>
      <c r="F117" s="700" t="s">
        <v>877</v>
      </c>
      <c r="G117" s="712">
        <v>0</v>
      </c>
      <c r="H117" s="325"/>
      <c r="I117" s="577"/>
      <c r="J117" s="577"/>
      <c r="K117" s="577">
        <v>0.47</v>
      </c>
      <c r="L117" s="577"/>
      <c r="M117" s="558" t="s">
        <v>656</v>
      </c>
      <c r="N117" s="592"/>
      <c r="O117" s="575">
        <v>1</v>
      </c>
      <c r="P117" s="583" t="s">
        <v>881</v>
      </c>
      <c r="Q117" s="561">
        <v>2</v>
      </c>
      <c r="R117" s="809"/>
      <c r="S117" s="558" t="s">
        <v>332</v>
      </c>
      <c r="T117" s="558" t="s">
        <v>332</v>
      </c>
      <c r="U117" s="558" t="s">
        <v>332</v>
      </c>
      <c r="V117" s="558" t="s">
        <v>332</v>
      </c>
      <c r="W117" s="354"/>
      <c r="X117" s="340"/>
      <c r="Y117" s="340">
        <f>0.47+0.299</f>
        <v>0.76899999999999991</v>
      </c>
      <c r="AA117" s="367">
        <v>1</v>
      </c>
    </row>
    <row r="118" spans="2:28" s="323" customFormat="1" ht="32.25" customHeight="1" x14ac:dyDescent="0.3">
      <c r="B118" s="577">
        <v>26</v>
      </c>
      <c r="C118" s="715" t="s">
        <v>2190</v>
      </c>
      <c r="D118" s="715" t="s">
        <v>2200</v>
      </c>
      <c r="E118" s="577"/>
      <c r="F118" s="692" t="s">
        <v>2099</v>
      </c>
      <c r="G118" s="712">
        <v>0</v>
      </c>
      <c r="H118" s="325"/>
      <c r="I118" s="577"/>
      <c r="J118" s="577"/>
      <c r="K118" s="577"/>
      <c r="L118" s="577" t="s">
        <v>600</v>
      </c>
      <c r="M118" s="558" t="s">
        <v>655</v>
      </c>
      <c r="N118" s="574"/>
      <c r="O118" s="575" t="s">
        <v>600</v>
      </c>
      <c r="P118" s="576" t="s">
        <v>806</v>
      </c>
      <c r="Q118" s="561">
        <v>1</v>
      </c>
      <c r="R118" s="809"/>
      <c r="S118" s="558" t="s">
        <v>332</v>
      </c>
      <c r="T118" s="558" t="s">
        <v>332</v>
      </c>
      <c r="U118" s="558" t="s">
        <v>332</v>
      </c>
      <c r="V118" s="558" t="s">
        <v>332</v>
      </c>
      <c r="W118" s="354">
        <v>2000</v>
      </c>
      <c r="X118" s="340"/>
      <c r="Y118" s="340"/>
      <c r="Z118" s="324"/>
      <c r="AA118" s="367">
        <v>1</v>
      </c>
      <c r="AB118" s="324"/>
    </row>
    <row r="119" spans="2:28" ht="32.25" hidden="1" customHeight="1" x14ac:dyDescent="0.3">
      <c r="B119" s="577"/>
      <c r="C119" s="715" t="s">
        <v>2190</v>
      </c>
      <c r="D119" s="715" t="s">
        <v>2200</v>
      </c>
      <c r="E119" s="577"/>
      <c r="F119" s="701" t="s">
        <v>658</v>
      </c>
      <c r="G119" s="712">
        <v>0</v>
      </c>
      <c r="H119" s="325"/>
      <c r="I119" s="577"/>
      <c r="J119" s="585">
        <v>0.308</v>
      </c>
      <c r="K119" s="577"/>
      <c r="L119" s="577" t="s">
        <v>600</v>
      </c>
      <c r="M119" s="558" t="s">
        <v>655</v>
      </c>
      <c r="N119" s="590"/>
      <c r="O119" s="575">
        <v>1</v>
      </c>
      <c r="P119" s="576" t="s">
        <v>798</v>
      </c>
      <c r="Q119" s="561">
        <v>2</v>
      </c>
      <c r="R119" s="809"/>
      <c r="S119" s="558" t="s">
        <v>332</v>
      </c>
      <c r="T119" s="558" t="s">
        <v>332</v>
      </c>
      <c r="U119" s="558" t="s">
        <v>332</v>
      </c>
      <c r="V119" s="558" t="s">
        <v>332</v>
      </c>
      <c r="W119" s="354"/>
      <c r="X119" s="340">
        <v>0.18</v>
      </c>
      <c r="Y119" s="340"/>
      <c r="Z119" s="324"/>
      <c r="AA119" s="367">
        <v>1</v>
      </c>
      <c r="AB119" s="324"/>
    </row>
    <row r="120" spans="2:28" s="324" customFormat="1" ht="22.5" hidden="1" customHeight="1" x14ac:dyDescent="0.3">
      <c r="B120" s="577"/>
      <c r="C120" s="715" t="s">
        <v>2190</v>
      </c>
      <c r="D120" s="715" t="s">
        <v>2200</v>
      </c>
      <c r="E120" s="577"/>
      <c r="F120" s="694" t="s">
        <v>907</v>
      </c>
      <c r="G120" s="712">
        <v>0</v>
      </c>
      <c r="H120" s="325"/>
      <c r="I120" s="577"/>
      <c r="J120" s="585"/>
      <c r="K120" s="577">
        <v>0.94899999999999995</v>
      </c>
      <c r="L120" s="577" t="s">
        <v>600</v>
      </c>
      <c r="M120" s="558" t="s">
        <v>656</v>
      </c>
      <c r="N120" s="574"/>
      <c r="O120" s="575">
        <v>1</v>
      </c>
      <c r="P120" s="576" t="s">
        <v>796</v>
      </c>
      <c r="Q120" s="561">
        <v>3</v>
      </c>
      <c r="R120" s="809"/>
      <c r="S120" s="558" t="s">
        <v>332</v>
      </c>
      <c r="T120" s="558" t="s">
        <v>332</v>
      </c>
      <c r="U120" s="558" t="s">
        <v>332</v>
      </c>
      <c r="V120" s="558" t="s">
        <v>332</v>
      </c>
      <c r="W120" s="354"/>
      <c r="X120" s="340"/>
      <c r="Y120" s="340">
        <v>0.94899999999999995</v>
      </c>
      <c r="AA120" s="367">
        <v>1</v>
      </c>
    </row>
    <row r="121" spans="2:28" ht="38.25" customHeight="1" x14ac:dyDescent="0.3">
      <c r="B121" s="577">
        <v>27</v>
      </c>
      <c r="C121" s="715" t="s">
        <v>2190</v>
      </c>
      <c r="D121" s="715" t="s">
        <v>2200</v>
      </c>
      <c r="E121" s="577"/>
      <c r="F121" s="692" t="s">
        <v>2100</v>
      </c>
      <c r="G121" s="712">
        <v>0</v>
      </c>
      <c r="H121" s="325"/>
      <c r="I121" s="577"/>
      <c r="J121" s="585"/>
      <c r="K121" s="577"/>
      <c r="L121" s="577" t="s">
        <v>600</v>
      </c>
      <c r="M121" s="558" t="s">
        <v>655</v>
      </c>
      <c r="N121" s="590"/>
      <c r="O121" s="575" t="s">
        <v>600</v>
      </c>
      <c r="P121" s="576" t="s">
        <v>805</v>
      </c>
      <c r="Q121" s="561">
        <v>4</v>
      </c>
      <c r="R121" s="809"/>
      <c r="S121" s="558" t="s">
        <v>332</v>
      </c>
      <c r="T121" s="558" t="s">
        <v>332</v>
      </c>
      <c r="U121" s="558" t="s">
        <v>332</v>
      </c>
      <c r="V121" s="558" t="s">
        <v>332</v>
      </c>
      <c r="W121" s="354">
        <v>2000</v>
      </c>
      <c r="X121" s="340"/>
      <c r="Y121" s="340"/>
      <c r="Z121" s="324"/>
      <c r="AA121" s="367">
        <v>1</v>
      </c>
      <c r="AB121" s="324"/>
    </row>
    <row r="122" spans="2:28" s="324" customFormat="1" ht="33" hidden="1" customHeight="1" x14ac:dyDescent="0.3">
      <c r="B122" s="577"/>
      <c r="C122" s="715" t="s">
        <v>2190</v>
      </c>
      <c r="D122" s="715" t="s">
        <v>2200</v>
      </c>
      <c r="E122" s="577"/>
      <c r="F122" s="701" t="s">
        <v>961</v>
      </c>
      <c r="G122" s="712">
        <v>0</v>
      </c>
      <c r="H122" s="325"/>
      <c r="I122" s="577"/>
      <c r="J122" s="585">
        <v>0.308</v>
      </c>
      <c r="K122" s="577"/>
      <c r="L122" s="577" t="s">
        <v>600</v>
      </c>
      <c r="M122" s="558" t="s">
        <v>655</v>
      </c>
      <c r="N122" s="614" t="s">
        <v>2064</v>
      </c>
      <c r="O122" s="575">
        <v>1</v>
      </c>
      <c r="P122" s="576" t="s">
        <v>797</v>
      </c>
      <c r="Q122" s="561">
        <v>5</v>
      </c>
      <c r="R122" s="809"/>
      <c r="S122" s="558" t="s">
        <v>332</v>
      </c>
      <c r="T122" s="558" t="s">
        <v>332</v>
      </c>
      <c r="U122" s="558" t="s">
        <v>332</v>
      </c>
      <c r="V122" s="558" t="s">
        <v>332</v>
      </c>
      <c r="W122" s="354"/>
      <c r="X122" s="340">
        <v>0.57999999999999996</v>
      </c>
      <c r="Y122" s="340"/>
      <c r="AA122" s="367">
        <v>1</v>
      </c>
    </row>
    <row r="123" spans="2:28" s="324" customFormat="1" ht="39.75" hidden="1" customHeight="1" x14ac:dyDescent="0.3">
      <c r="B123" s="577"/>
      <c r="C123" s="715" t="s">
        <v>2190</v>
      </c>
      <c r="D123" s="715" t="s">
        <v>2200</v>
      </c>
      <c r="E123" s="577"/>
      <c r="F123" s="701" t="s">
        <v>962</v>
      </c>
      <c r="G123" s="712">
        <v>0</v>
      </c>
      <c r="H123" s="325"/>
      <c r="I123" s="577"/>
      <c r="J123" s="585"/>
      <c r="K123" s="577">
        <v>0.94899999999999995</v>
      </c>
      <c r="L123" s="577" t="s">
        <v>600</v>
      </c>
      <c r="M123" s="558" t="s">
        <v>656</v>
      </c>
      <c r="N123" s="592"/>
      <c r="O123" s="575">
        <v>1</v>
      </c>
      <c r="P123" s="576" t="s">
        <v>795</v>
      </c>
      <c r="Q123" s="561">
        <v>6</v>
      </c>
      <c r="R123" s="809"/>
      <c r="S123" s="558" t="s">
        <v>332</v>
      </c>
      <c r="T123" s="558" t="s">
        <v>332</v>
      </c>
      <c r="U123" s="558" t="s">
        <v>332</v>
      </c>
      <c r="V123" s="558" t="s">
        <v>332</v>
      </c>
      <c r="W123" s="354"/>
      <c r="X123" s="340"/>
      <c r="Y123" s="340">
        <v>0.94899999999999995</v>
      </c>
      <c r="AA123" s="367">
        <v>1</v>
      </c>
    </row>
    <row r="124" spans="2:28" ht="22.5" customHeight="1" x14ac:dyDescent="0.3">
      <c r="B124" s="577">
        <v>28</v>
      </c>
      <c r="C124" s="715" t="s">
        <v>2190</v>
      </c>
      <c r="D124" s="715" t="s">
        <v>2200</v>
      </c>
      <c r="E124" s="577"/>
      <c r="F124" s="692" t="s">
        <v>2101</v>
      </c>
      <c r="G124" s="712">
        <v>0</v>
      </c>
      <c r="H124" s="325"/>
      <c r="I124" s="577"/>
      <c r="J124" s="585"/>
      <c r="K124" s="577"/>
      <c r="L124" s="577" t="s">
        <v>600</v>
      </c>
      <c r="M124" s="558" t="s">
        <v>655</v>
      </c>
      <c r="O124" s="575" t="s">
        <v>600</v>
      </c>
      <c r="P124" s="576" t="s">
        <v>804</v>
      </c>
      <c r="Q124" s="561">
        <v>7</v>
      </c>
      <c r="R124" s="809"/>
      <c r="S124" s="558" t="s">
        <v>332</v>
      </c>
      <c r="T124" s="558" t="s">
        <v>332</v>
      </c>
      <c r="U124" s="558" t="s">
        <v>332</v>
      </c>
      <c r="V124" s="558" t="s">
        <v>332</v>
      </c>
      <c r="W124" s="354">
        <v>2000</v>
      </c>
      <c r="X124" s="340"/>
      <c r="Y124" s="340"/>
      <c r="Z124" s="324"/>
      <c r="AA124" s="367">
        <v>1</v>
      </c>
      <c r="AB124" s="324"/>
    </row>
    <row r="125" spans="2:28" s="324" customFormat="1" ht="28.5" hidden="1" customHeight="1" x14ac:dyDescent="0.3">
      <c r="B125" s="577"/>
      <c r="C125" s="715" t="s">
        <v>2190</v>
      </c>
      <c r="D125" s="715" t="s">
        <v>2200</v>
      </c>
      <c r="E125" s="577"/>
      <c r="F125" s="701" t="s">
        <v>961</v>
      </c>
      <c r="G125" s="712">
        <v>0</v>
      </c>
      <c r="H125" s="325"/>
      <c r="I125" s="577"/>
      <c r="J125" s="585">
        <v>0.31</v>
      </c>
      <c r="K125" s="577"/>
      <c r="L125" s="577" t="s">
        <v>600</v>
      </c>
      <c r="M125" s="558" t="s">
        <v>655</v>
      </c>
      <c r="N125" s="614" t="s">
        <v>2065</v>
      </c>
      <c r="O125" s="575">
        <v>1</v>
      </c>
      <c r="P125" s="576" t="s">
        <v>799</v>
      </c>
      <c r="Q125" s="561">
        <v>8</v>
      </c>
      <c r="R125" s="809"/>
      <c r="S125" s="558" t="s">
        <v>332</v>
      </c>
      <c r="T125" s="558" t="s">
        <v>332</v>
      </c>
      <c r="U125" s="558" t="s">
        <v>332</v>
      </c>
      <c r="V125" s="558" t="s">
        <v>332</v>
      </c>
      <c r="W125" s="357"/>
      <c r="X125" s="358">
        <v>0.22</v>
      </c>
      <c r="Y125" s="358"/>
      <c r="AA125" s="367">
        <v>1</v>
      </c>
    </row>
    <row r="126" spans="2:28" s="324" customFormat="1" ht="22.5" hidden="1" customHeight="1" x14ac:dyDescent="0.3">
      <c r="B126" s="577"/>
      <c r="C126" s="715" t="s">
        <v>2190</v>
      </c>
      <c r="D126" s="715" t="s">
        <v>2200</v>
      </c>
      <c r="E126" s="577"/>
      <c r="F126" s="664" t="s">
        <v>962</v>
      </c>
      <c r="G126" s="712">
        <v>0</v>
      </c>
      <c r="H126" s="325"/>
      <c r="I126" s="577"/>
      <c r="J126" s="577"/>
      <c r="K126" s="577">
        <v>0.94899999999999995</v>
      </c>
      <c r="L126" s="577" t="s">
        <v>600</v>
      </c>
      <c r="M126" s="558" t="s">
        <v>656</v>
      </c>
      <c r="N126" s="590"/>
      <c r="O126" s="575">
        <v>1</v>
      </c>
      <c r="P126" s="576" t="s">
        <v>794</v>
      </c>
      <c r="Q126" s="561">
        <v>9</v>
      </c>
      <c r="R126" s="809"/>
      <c r="S126" s="558" t="s">
        <v>332</v>
      </c>
      <c r="T126" s="558" t="s">
        <v>332</v>
      </c>
      <c r="U126" s="558" t="s">
        <v>332</v>
      </c>
      <c r="V126" s="558" t="s">
        <v>332</v>
      </c>
      <c r="W126" s="354"/>
      <c r="X126" s="340"/>
      <c r="Y126" s="340">
        <v>0.94899999999999995</v>
      </c>
      <c r="AA126" s="367">
        <v>1</v>
      </c>
    </row>
    <row r="127" spans="2:28" ht="58.5" customHeight="1" x14ac:dyDescent="0.3">
      <c r="B127" s="577">
        <v>29</v>
      </c>
      <c r="C127" s="715" t="s">
        <v>2190</v>
      </c>
      <c r="D127" s="715" t="s">
        <v>2200</v>
      </c>
      <c r="E127" s="577"/>
      <c r="F127" s="692" t="s">
        <v>2102</v>
      </c>
      <c r="G127" s="712">
        <v>0</v>
      </c>
      <c r="H127" s="325"/>
      <c r="I127" s="577"/>
      <c r="J127" s="577"/>
      <c r="K127" s="577"/>
      <c r="L127" s="577" t="s">
        <v>600</v>
      </c>
      <c r="M127" s="558" t="s">
        <v>656</v>
      </c>
      <c r="N127" s="579"/>
      <c r="O127" s="575" t="s">
        <v>600</v>
      </c>
      <c r="P127" s="575" t="s">
        <v>911</v>
      </c>
      <c r="Q127" s="561">
        <v>10</v>
      </c>
      <c r="R127" s="615" t="s">
        <v>629</v>
      </c>
      <c r="S127" s="558" t="s">
        <v>332</v>
      </c>
      <c r="T127" s="558" t="s">
        <v>332</v>
      </c>
      <c r="U127" s="558" t="s">
        <v>332</v>
      </c>
      <c r="V127" s="558" t="s">
        <v>332</v>
      </c>
      <c r="W127" s="354"/>
      <c r="X127" s="340"/>
      <c r="Y127" s="340"/>
      <c r="Z127" s="324"/>
      <c r="AA127" s="367">
        <v>1</v>
      </c>
      <c r="AB127" s="324"/>
    </row>
    <row r="128" spans="2:28" s="324" customFormat="1" ht="36.75" customHeight="1" x14ac:dyDescent="0.3">
      <c r="B128" s="577">
        <v>30</v>
      </c>
      <c r="C128" s="715" t="s">
        <v>2190</v>
      </c>
      <c r="D128" s="715" t="s">
        <v>2200</v>
      </c>
      <c r="E128" s="577"/>
      <c r="F128" s="692" t="s">
        <v>2103</v>
      </c>
      <c r="G128" s="712">
        <v>0</v>
      </c>
      <c r="H128" s="325"/>
      <c r="I128" s="577"/>
      <c r="J128" s="577"/>
      <c r="K128" s="577"/>
      <c r="L128" s="577" t="s">
        <v>600</v>
      </c>
      <c r="M128" s="558" t="s">
        <v>656</v>
      </c>
      <c r="N128" s="590"/>
      <c r="O128" s="560" t="s">
        <v>600</v>
      </c>
      <c r="P128" s="560" t="s">
        <v>1758</v>
      </c>
      <c r="Q128" s="561">
        <v>323</v>
      </c>
      <c r="R128" s="806" t="s">
        <v>630</v>
      </c>
      <c r="S128" s="616" t="s">
        <v>332</v>
      </c>
      <c r="T128" s="616" t="s">
        <v>332</v>
      </c>
      <c r="U128" s="616" t="s">
        <v>332</v>
      </c>
      <c r="V128" s="617" t="s">
        <v>332</v>
      </c>
      <c r="W128" s="357"/>
      <c r="X128" s="358"/>
      <c r="Y128" s="358"/>
      <c r="AA128" s="367">
        <v>1</v>
      </c>
    </row>
    <row r="129" spans="2:28" s="324" customFormat="1" ht="52.5" customHeight="1" x14ac:dyDescent="0.3">
      <c r="B129" s="577">
        <v>31</v>
      </c>
      <c r="C129" s="715" t="s">
        <v>2190</v>
      </c>
      <c r="D129" s="715" t="s">
        <v>2200</v>
      </c>
      <c r="E129" s="577"/>
      <c r="F129" s="692" t="s">
        <v>2104</v>
      </c>
      <c r="G129" s="712">
        <v>0</v>
      </c>
      <c r="H129" s="325"/>
      <c r="I129" s="577"/>
      <c r="J129" s="577"/>
      <c r="K129" s="577"/>
      <c r="L129" s="577" t="s">
        <v>600</v>
      </c>
      <c r="M129" s="558" t="s">
        <v>656</v>
      </c>
      <c r="N129" s="590"/>
      <c r="O129" s="560" t="s">
        <v>600</v>
      </c>
      <c r="P129" s="560" t="s">
        <v>1759</v>
      </c>
      <c r="Q129" s="561">
        <v>324</v>
      </c>
      <c r="R129" s="806"/>
      <c r="S129" s="616" t="s">
        <v>332</v>
      </c>
      <c r="T129" s="616" t="s">
        <v>332</v>
      </c>
      <c r="U129" s="616" t="s">
        <v>332</v>
      </c>
      <c r="V129" s="617" t="s">
        <v>332</v>
      </c>
      <c r="W129" s="357"/>
      <c r="X129" s="358"/>
      <c r="Y129" s="358"/>
      <c r="AA129" s="367">
        <v>1</v>
      </c>
    </row>
    <row r="130" spans="2:28" s="324" customFormat="1" ht="73.5" hidden="1" customHeight="1" x14ac:dyDescent="0.3">
      <c r="B130" s="577"/>
      <c r="C130" s="715" t="s">
        <v>2190</v>
      </c>
      <c r="D130" s="715" t="s">
        <v>2200</v>
      </c>
      <c r="E130" s="577"/>
      <c r="F130" s="702" t="s">
        <v>1585</v>
      </c>
      <c r="G130" s="712">
        <v>0</v>
      </c>
      <c r="H130" s="325"/>
      <c r="I130" s="577"/>
      <c r="J130" s="577">
        <v>0.48199999999999998</v>
      </c>
      <c r="K130" s="577"/>
      <c r="L130" s="577"/>
      <c r="M130" s="558" t="s">
        <v>656</v>
      </c>
      <c r="N130" s="618" t="s">
        <v>1588</v>
      </c>
      <c r="O130" s="560">
        <v>1</v>
      </c>
      <c r="P130" s="560" t="s">
        <v>1756</v>
      </c>
      <c r="Q130" s="561">
        <v>321</v>
      </c>
      <c r="R130" s="806"/>
      <c r="S130" s="616" t="s">
        <v>332</v>
      </c>
      <c r="T130" s="616" t="s">
        <v>332</v>
      </c>
      <c r="U130" s="616" t="s">
        <v>332</v>
      </c>
      <c r="V130" s="617" t="s">
        <v>332</v>
      </c>
      <c r="W130" s="357"/>
      <c r="X130" s="358"/>
      <c r="Y130" s="358"/>
      <c r="AA130" s="367">
        <v>1</v>
      </c>
    </row>
    <row r="131" spans="2:28" s="324" customFormat="1" ht="48" hidden="1" customHeight="1" x14ac:dyDescent="0.3">
      <c r="B131" s="577"/>
      <c r="C131" s="715" t="s">
        <v>2190</v>
      </c>
      <c r="D131" s="715" t="s">
        <v>2200</v>
      </c>
      <c r="E131" s="577"/>
      <c r="F131" s="702" t="s">
        <v>1586</v>
      </c>
      <c r="G131" s="712">
        <v>0</v>
      </c>
      <c r="H131" s="325"/>
      <c r="I131" s="577"/>
      <c r="J131" s="577">
        <v>0.35</v>
      </c>
      <c r="K131" s="577"/>
      <c r="L131" s="577"/>
      <c r="M131" s="558" t="s">
        <v>656</v>
      </c>
      <c r="N131" s="600" t="s">
        <v>1868</v>
      </c>
      <c r="O131" s="560">
        <v>1</v>
      </c>
      <c r="P131" s="560" t="s">
        <v>1757</v>
      </c>
      <c r="Q131" s="561">
        <v>322</v>
      </c>
      <c r="R131" s="806"/>
      <c r="S131" s="616" t="s">
        <v>332</v>
      </c>
      <c r="T131" s="616" t="s">
        <v>332</v>
      </c>
      <c r="U131" s="616" t="s">
        <v>332</v>
      </c>
      <c r="V131" s="617" t="s">
        <v>332</v>
      </c>
      <c r="W131" s="357"/>
      <c r="X131" s="358"/>
      <c r="Y131" s="358"/>
      <c r="AA131" s="367">
        <v>1</v>
      </c>
    </row>
    <row r="132" spans="2:28" s="324" customFormat="1" ht="36.75" hidden="1" customHeight="1" x14ac:dyDescent="0.3">
      <c r="B132" s="577"/>
      <c r="C132" s="715" t="s">
        <v>2190</v>
      </c>
      <c r="D132" s="715" t="s">
        <v>2200</v>
      </c>
      <c r="E132" s="577"/>
      <c r="F132" s="702" t="s">
        <v>1584</v>
      </c>
      <c r="G132" s="712">
        <v>0</v>
      </c>
      <c r="H132" s="325"/>
      <c r="I132" s="577"/>
      <c r="J132" s="577"/>
      <c r="K132" s="577">
        <v>9.42</v>
      </c>
      <c r="L132" s="577"/>
      <c r="M132" s="558" t="s">
        <v>656</v>
      </c>
      <c r="N132" s="594" t="s">
        <v>1869</v>
      </c>
      <c r="O132" s="560">
        <v>1</v>
      </c>
      <c r="P132" s="560" t="s">
        <v>1760</v>
      </c>
      <c r="Q132" s="561">
        <v>325</v>
      </c>
      <c r="R132" s="806"/>
      <c r="S132" s="616" t="s">
        <v>332</v>
      </c>
      <c r="T132" s="616" t="s">
        <v>332</v>
      </c>
      <c r="U132" s="616" t="s">
        <v>332</v>
      </c>
      <c r="V132" s="617" t="s">
        <v>332</v>
      </c>
      <c r="W132" s="357"/>
      <c r="X132" s="358"/>
      <c r="Y132" s="358"/>
      <c r="AA132" s="367">
        <v>1</v>
      </c>
    </row>
    <row r="133" spans="2:28" ht="45" customHeight="1" x14ac:dyDescent="0.3">
      <c r="B133" s="577">
        <v>32</v>
      </c>
      <c r="C133" s="715" t="s">
        <v>2190</v>
      </c>
      <c r="D133" s="715" t="s">
        <v>2200</v>
      </c>
      <c r="E133" s="577"/>
      <c r="F133" s="692" t="s">
        <v>2105</v>
      </c>
      <c r="G133" s="712">
        <v>0</v>
      </c>
      <c r="H133" s="325"/>
      <c r="I133" s="577"/>
      <c r="J133" s="577"/>
      <c r="K133" s="577"/>
      <c r="L133" s="577" t="s">
        <v>600</v>
      </c>
      <c r="M133" s="558" t="s">
        <v>655</v>
      </c>
      <c r="N133" s="592"/>
      <c r="O133" s="575" t="s">
        <v>600</v>
      </c>
      <c r="P133" s="575" t="s">
        <v>835</v>
      </c>
      <c r="Q133" s="561">
        <v>5</v>
      </c>
      <c r="R133" s="809" t="s">
        <v>632</v>
      </c>
      <c r="S133" s="558" t="s">
        <v>332</v>
      </c>
      <c r="T133" s="558" t="s">
        <v>332</v>
      </c>
      <c r="U133" s="558" t="s">
        <v>332</v>
      </c>
      <c r="V133" s="558" t="s">
        <v>332</v>
      </c>
      <c r="W133" s="354"/>
      <c r="X133" s="340"/>
      <c r="Y133" s="340"/>
      <c r="Z133" s="324"/>
      <c r="AA133" s="367">
        <v>1</v>
      </c>
      <c r="AB133" s="324"/>
    </row>
    <row r="134" spans="2:28" ht="30.75" hidden="1" customHeight="1" x14ac:dyDescent="0.3">
      <c r="B134" s="577"/>
      <c r="C134" s="715" t="s">
        <v>2190</v>
      </c>
      <c r="D134" s="715" t="s">
        <v>2200</v>
      </c>
      <c r="E134" s="577"/>
      <c r="F134" s="701" t="s">
        <v>963</v>
      </c>
      <c r="G134" s="712">
        <v>0</v>
      </c>
      <c r="H134" s="325"/>
      <c r="I134" s="577"/>
      <c r="J134" s="585">
        <v>0.18429999999999999</v>
      </c>
      <c r="K134" s="577"/>
      <c r="L134" s="577"/>
      <c r="M134" s="558" t="s">
        <v>656</v>
      </c>
      <c r="N134" s="595" t="s">
        <v>966</v>
      </c>
      <c r="O134" s="575">
        <v>1</v>
      </c>
      <c r="P134" s="575" t="s">
        <v>821</v>
      </c>
      <c r="Q134" s="561">
        <v>18</v>
      </c>
      <c r="R134" s="809"/>
      <c r="S134" s="558" t="s">
        <v>332</v>
      </c>
      <c r="T134" s="558" t="s">
        <v>332</v>
      </c>
      <c r="U134" s="558" t="s">
        <v>332</v>
      </c>
      <c r="V134" s="558" t="s">
        <v>332</v>
      </c>
      <c r="W134" s="354"/>
      <c r="X134" s="340"/>
      <c r="Y134" s="340"/>
      <c r="Z134" s="324"/>
      <c r="AA134" s="367">
        <v>1</v>
      </c>
      <c r="AB134" s="324"/>
    </row>
    <row r="135" spans="2:28" ht="30.75" hidden="1" customHeight="1" x14ac:dyDescent="0.3">
      <c r="B135" s="577"/>
      <c r="C135" s="715" t="s">
        <v>2190</v>
      </c>
      <c r="D135" s="715" t="s">
        <v>2200</v>
      </c>
      <c r="E135" s="577"/>
      <c r="F135" s="701" t="s">
        <v>964</v>
      </c>
      <c r="G135" s="712">
        <v>0</v>
      </c>
      <c r="H135" s="325"/>
      <c r="I135" s="577"/>
      <c r="J135" s="585">
        <v>0.37569999999999998</v>
      </c>
      <c r="K135" s="577"/>
      <c r="L135" s="577"/>
      <c r="M135" s="558" t="s">
        <v>656</v>
      </c>
      <c r="N135" s="595" t="s">
        <v>966</v>
      </c>
      <c r="O135" s="575">
        <v>1</v>
      </c>
      <c r="P135" s="575" t="s">
        <v>820</v>
      </c>
      <c r="Q135" s="561">
        <v>20</v>
      </c>
      <c r="R135" s="809"/>
      <c r="S135" s="558" t="s">
        <v>332</v>
      </c>
      <c r="T135" s="558" t="s">
        <v>332</v>
      </c>
      <c r="U135" s="558" t="s">
        <v>332</v>
      </c>
      <c r="V135" s="558" t="s">
        <v>332</v>
      </c>
      <c r="W135" s="354"/>
      <c r="X135" s="340"/>
      <c r="Y135" s="340"/>
      <c r="Z135" s="324"/>
      <c r="AA135" s="367">
        <v>1</v>
      </c>
      <c r="AB135" s="324"/>
    </row>
    <row r="136" spans="2:28" ht="30.75" hidden="1" customHeight="1" x14ac:dyDescent="0.3">
      <c r="B136" s="577"/>
      <c r="C136" s="715" t="s">
        <v>2190</v>
      </c>
      <c r="D136" s="715" t="s">
        <v>2200</v>
      </c>
      <c r="E136" s="577"/>
      <c r="F136" s="701" t="s">
        <v>965</v>
      </c>
      <c r="G136" s="712">
        <v>0</v>
      </c>
      <c r="H136" s="325"/>
      <c r="I136" s="577"/>
      <c r="J136" s="585">
        <v>0.18429999999999999</v>
      </c>
      <c r="K136" s="577"/>
      <c r="L136" s="577"/>
      <c r="M136" s="558" t="s">
        <v>656</v>
      </c>
      <c r="N136" s="595" t="s">
        <v>966</v>
      </c>
      <c r="O136" s="575">
        <v>1</v>
      </c>
      <c r="P136" s="575" t="s">
        <v>822</v>
      </c>
      <c r="Q136" s="561">
        <v>19</v>
      </c>
      <c r="R136" s="809"/>
      <c r="S136" s="558" t="s">
        <v>332</v>
      </c>
      <c r="T136" s="558" t="s">
        <v>332</v>
      </c>
      <c r="U136" s="558" t="s">
        <v>332</v>
      </c>
      <c r="V136" s="558" t="s">
        <v>332</v>
      </c>
      <c r="W136" s="354"/>
      <c r="X136" s="340"/>
      <c r="Y136" s="340"/>
      <c r="Z136" s="324"/>
      <c r="AA136" s="367">
        <v>1</v>
      </c>
      <c r="AB136" s="324"/>
    </row>
    <row r="137" spans="2:28" ht="30.75" hidden="1" customHeight="1" x14ac:dyDescent="0.3">
      <c r="B137" s="577"/>
      <c r="C137" s="715" t="s">
        <v>2190</v>
      </c>
      <c r="D137" s="715" t="s">
        <v>2200</v>
      </c>
      <c r="E137" s="577"/>
      <c r="F137" s="701" t="s">
        <v>965</v>
      </c>
      <c r="G137" s="712">
        <v>0</v>
      </c>
      <c r="H137" s="325"/>
      <c r="I137" s="577"/>
      <c r="J137" s="585">
        <v>0.37569999999999998</v>
      </c>
      <c r="K137" s="577"/>
      <c r="L137" s="577"/>
      <c r="M137" s="558" t="s">
        <v>656</v>
      </c>
      <c r="N137" s="595" t="s">
        <v>966</v>
      </c>
      <c r="O137" s="575">
        <v>1</v>
      </c>
      <c r="P137" s="575" t="s">
        <v>976</v>
      </c>
      <c r="Q137" s="561">
        <v>17</v>
      </c>
      <c r="R137" s="809"/>
      <c r="S137" s="558" t="s">
        <v>332</v>
      </c>
      <c r="T137" s="558" t="s">
        <v>332</v>
      </c>
      <c r="U137" s="558" t="s">
        <v>332</v>
      </c>
      <c r="V137" s="558" t="s">
        <v>332</v>
      </c>
      <c r="W137" s="354"/>
      <c r="X137" s="340"/>
      <c r="Y137" s="340"/>
      <c r="Z137" s="324"/>
      <c r="AA137" s="367">
        <v>1</v>
      </c>
      <c r="AB137" s="324"/>
    </row>
    <row r="138" spans="2:28" ht="30.75" hidden="1" customHeight="1" x14ac:dyDescent="0.3">
      <c r="B138" s="577"/>
      <c r="C138" s="715" t="s">
        <v>2190</v>
      </c>
      <c r="D138" s="715" t="s">
        <v>2200</v>
      </c>
      <c r="E138" s="577"/>
      <c r="F138" s="702" t="s">
        <v>1421</v>
      </c>
      <c r="G138" s="712">
        <v>0</v>
      </c>
      <c r="H138" s="325"/>
      <c r="I138" s="577"/>
      <c r="J138" s="585"/>
      <c r="K138" s="577">
        <v>4.2999999999999997E-2</v>
      </c>
      <c r="L138" s="577"/>
      <c r="M138" s="558" t="s">
        <v>656</v>
      </c>
      <c r="N138" s="592"/>
      <c r="O138" s="575">
        <v>1</v>
      </c>
      <c r="P138" s="619" t="s">
        <v>846</v>
      </c>
      <c r="Q138" s="561">
        <v>25</v>
      </c>
      <c r="R138" s="809"/>
      <c r="S138" s="558" t="s">
        <v>332</v>
      </c>
      <c r="T138" s="558" t="s">
        <v>332</v>
      </c>
      <c r="U138" s="558" t="s">
        <v>332</v>
      </c>
      <c r="V138" s="558" t="s">
        <v>332</v>
      </c>
      <c r="W138" s="354"/>
      <c r="X138" s="340"/>
      <c r="Y138" s="340"/>
      <c r="Z138" s="324"/>
      <c r="AA138" s="367">
        <v>1</v>
      </c>
      <c r="AB138" s="324"/>
    </row>
    <row r="139" spans="2:28" ht="30.75" hidden="1" customHeight="1" x14ac:dyDescent="0.3">
      <c r="B139" s="577"/>
      <c r="C139" s="715" t="s">
        <v>2190</v>
      </c>
      <c r="D139" s="715" t="s">
        <v>2200</v>
      </c>
      <c r="E139" s="577"/>
      <c r="F139" s="702" t="s">
        <v>1421</v>
      </c>
      <c r="G139" s="712">
        <v>0</v>
      </c>
      <c r="H139" s="325"/>
      <c r="I139" s="577"/>
      <c r="J139" s="585"/>
      <c r="K139" s="577">
        <v>0.19600000000000001</v>
      </c>
      <c r="L139" s="577"/>
      <c r="M139" s="558" t="s">
        <v>656</v>
      </c>
      <c r="N139" s="592"/>
      <c r="O139" s="575">
        <v>1</v>
      </c>
      <c r="P139" s="619" t="s">
        <v>852</v>
      </c>
      <c r="Q139" s="561">
        <v>31</v>
      </c>
      <c r="R139" s="809"/>
      <c r="S139" s="558" t="s">
        <v>332</v>
      </c>
      <c r="T139" s="558" t="s">
        <v>332</v>
      </c>
      <c r="U139" s="558" t="s">
        <v>332</v>
      </c>
      <c r="V139" s="558" t="s">
        <v>332</v>
      </c>
      <c r="W139" s="354"/>
      <c r="X139" s="340"/>
      <c r="Y139" s="340"/>
      <c r="Z139" s="324"/>
      <c r="AA139" s="367">
        <v>1</v>
      </c>
      <c r="AB139" s="324"/>
    </row>
    <row r="140" spans="2:28" ht="30.75" hidden="1" customHeight="1" x14ac:dyDescent="0.3">
      <c r="B140" s="577"/>
      <c r="C140" s="715" t="s">
        <v>2190</v>
      </c>
      <c r="D140" s="715" t="s">
        <v>2200</v>
      </c>
      <c r="E140" s="577"/>
      <c r="F140" s="702" t="s">
        <v>1421</v>
      </c>
      <c r="G140" s="712">
        <v>0</v>
      </c>
      <c r="H140" s="325"/>
      <c r="I140" s="577"/>
      <c r="J140" s="585"/>
      <c r="K140" s="577">
        <v>0.159</v>
      </c>
      <c r="L140" s="577"/>
      <c r="M140" s="558" t="s">
        <v>656</v>
      </c>
      <c r="N140" s="592"/>
      <c r="O140" s="575">
        <v>1</v>
      </c>
      <c r="P140" s="619" t="s">
        <v>851</v>
      </c>
      <c r="Q140" s="561">
        <v>30</v>
      </c>
      <c r="R140" s="809"/>
      <c r="S140" s="558" t="s">
        <v>332</v>
      </c>
      <c r="T140" s="558" t="s">
        <v>332</v>
      </c>
      <c r="U140" s="558" t="s">
        <v>332</v>
      </c>
      <c r="V140" s="558" t="s">
        <v>332</v>
      </c>
      <c r="W140" s="354"/>
      <c r="X140" s="340"/>
      <c r="Y140" s="340"/>
      <c r="Z140" s="324"/>
      <c r="AA140" s="367">
        <v>1</v>
      </c>
      <c r="AB140" s="324"/>
    </row>
    <row r="141" spans="2:28" ht="30.75" hidden="1" customHeight="1" x14ac:dyDescent="0.3">
      <c r="B141" s="577"/>
      <c r="C141" s="715" t="s">
        <v>2190</v>
      </c>
      <c r="D141" s="715" t="s">
        <v>2200</v>
      </c>
      <c r="E141" s="577"/>
      <c r="F141" s="702" t="s">
        <v>1421</v>
      </c>
      <c r="G141" s="712">
        <v>0</v>
      </c>
      <c r="H141" s="325"/>
      <c r="I141" s="577"/>
      <c r="J141" s="585"/>
      <c r="K141" s="577">
        <v>0.13200000000000001</v>
      </c>
      <c r="L141" s="577"/>
      <c r="M141" s="558" t="s">
        <v>656</v>
      </c>
      <c r="N141" s="592"/>
      <c r="O141" s="575">
        <v>1</v>
      </c>
      <c r="P141" s="619" t="s">
        <v>850</v>
      </c>
      <c r="Q141" s="561">
        <v>29</v>
      </c>
      <c r="R141" s="809"/>
      <c r="S141" s="558" t="s">
        <v>332</v>
      </c>
      <c r="T141" s="558" t="s">
        <v>332</v>
      </c>
      <c r="U141" s="558" t="s">
        <v>332</v>
      </c>
      <c r="V141" s="558" t="s">
        <v>332</v>
      </c>
      <c r="W141" s="354"/>
      <c r="X141" s="340"/>
      <c r="Y141" s="340"/>
      <c r="Z141" s="324"/>
      <c r="AA141" s="367">
        <v>1</v>
      </c>
      <c r="AB141" s="324"/>
    </row>
    <row r="142" spans="2:28" ht="30.75" hidden="1" customHeight="1" x14ac:dyDescent="0.3">
      <c r="B142" s="577"/>
      <c r="C142" s="715" t="s">
        <v>2190</v>
      </c>
      <c r="D142" s="715" t="s">
        <v>2200</v>
      </c>
      <c r="E142" s="577"/>
      <c r="F142" s="702" t="s">
        <v>1421</v>
      </c>
      <c r="G142" s="712">
        <v>0</v>
      </c>
      <c r="H142" s="325"/>
      <c r="I142" s="577"/>
      <c r="J142" s="585"/>
      <c r="K142" s="577">
        <v>5.1999999999999998E-2</v>
      </c>
      <c r="L142" s="577"/>
      <c r="M142" s="558" t="s">
        <v>656</v>
      </c>
      <c r="N142" s="592"/>
      <c r="O142" s="575">
        <v>1</v>
      </c>
      <c r="P142" s="619" t="s">
        <v>849</v>
      </c>
      <c r="Q142" s="561">
        <v>28</v>
      </c>
      <c r="R142" s="809"/>
      <c r="S142" s="558" t="s">
        <v>332</v>
      </c>
      <c r="T142" s="558" t="s">
        <v>332</v>
      </c>
      <c r="U142" s="558" t="s">
        <v>332</v>
      </c>
      <c r="V142" s="558" t="s">
        <v>332</v>
      </c>
      <c r="W142" s="354"/>
      <c r="X142" s="340"/>
      <c r="Y142" s="340"/>
      <c r="Z142" s="324"/>
      <c r="AA142" s="367">
        <v>1</v>
      </c>
      <c r="AB142" s="324"/>
    </row>
    <row r="143" spans="2:28" ht="30.75" hidden="1" customHeight="1" x14ac:dyDescent="0.3">
      <c r="B143" s="577"/>
      <c r="C143" s="715" t="s">
        <v>2190</v>
      </c>
      <c r="D143" s="715" t="s">
        <v>2200</v>
      </c>
      <c r="E143" s="577"/>
      <c r="F143" s="702" t="s">
        <v>1421</v>
      </c>
      <c r="G143" s="712">
        <v>0</v>
      </c>
      <c r="H143" s="325"/>
      <c r="I143" s="577"/>
      <c r="J143" s="585"/>
      <c r="K143" s="577">
        <v>5.8000000000000003E-2</v>
      </c>
      <c r="L143" s="577"/>
      <c r="M143" s="558" t="s">
        <v>656</v>
      </c>
      <c r="N143" s="592"/>
      <c r="O143" s="575">
        <v>1</v>
      </c>
      <c r="P143" s="619" t="s">
        <v>848</v>
      </c>
      <c r="Q143" s="561">
        <v>27</v>
      </c>
      <c r="R143" s="809"/>
      <c r="S143" s="558" t="s">
        <v>332</v>
      </c>
      <c r="T143" s="558" t="s">
        <v>332</v>
      </c>
      <c r="U143" s="558" t="s">
        <v>332</v>
      </c>
      <c r="V143" s="558" t="s">
        <v>332</v>
      </c>
      <c r="W143" s="354"/>
      <c r="X143" s="340"/>
      <c r="Y143" s="340"/>
      <c r="Z143" s="324"/>
      <c r="AA143" s="367">
        <v>1</v>
      </c>
      <c r="AB143" s="324"/>
    </row>
    <row r="144" spans="2:28" ht="30.75" hidden="1" customHeight="1" x14ac:dyDescent="0.3">
      <c r="B144" s="577"/>
      <c r="C144" s="715" t="s">
        <v>2190</v>
      </c>
      <c r="D144" s="715" t="s">
        <v>2200</v>
      </c>
      <c r="E144" s="577"/>
      <c r="F144" s="702" t="s">
        <v>1421</v>
      </c>
      <c r="G144" s="712">
        <v>0</v>
      </c>
      <c r="H144" s="325"/>
      <c r="I144" s="577"/>
      <c r="J144" s="585"/>
      <c r="K144" s="577">
        <v>8.2000000000000003E-2</v>
      </c>
      <c r="L144" s="577"/>
      <c r="M144" s="558" t="s">
        <v>656</v>
      </c>
      <c r="N144" s="592"/>
      <c r="O144" s="575">
        <v>1</v>
      </c>
      <c r="P144" s="619" t="s">
        <v>847</v>
      </c>
      <c r="Q144" s="561">
        <v>26</v>
      </c>
      <c r="R144" s="809"/>
      <c r="S144" s="558" t="s">
        <v>332</v>
      </c>
      <c r="T144" s="558" t="s">
        <v>332</v>
      </c>
      <c r="U144" s="558" t="s">
        <v>332</v>
      </c>
      <c r="V144" s="558" t="s">
        <v>332</v>
      </c>
      <c r="W144" s="354"/>
      <c r="X144" s="340"/>
      <c r="Y144" s="340"/>
      <c r="Z144" s="324"/>
      <c r="AA144" s="367">
        <v>1</v>
      </c>
      <c r="AB144" s="324"/>
    </row>
    <row r="145" spans="2:28" ht="30.75" hidden="1" customHeight="1" x14ac:dyDescent="0.3">
      <c r="B145" s="577"/>
      <c r="C145" s="715" t="s">
        <v>2190</v>
      </c>
      <c r="D145" s="715" t="s">
        <v>2200</v>
      </c>
      <c r="E145" s="577"/>
      <c r="F145" s="702" t="s">
        <v>1421</v>
      </c>
      <c r="G145" s="712">
        <v>0</v>
      </c>
      <c r="H145" s="325"/>
      <c r="I145" s="577"/>
      <c r="J145" s="585"/>
      <c r="K145" s="577">
        <v>4.2999999999999997E-2</v>
      </c>
      <c r="L145" s="577"/>
      <c r="M145" s="558" t="s">
        <v>656</v>
      </c>
      <c r="N145" s="592"/>
      <c r="O145" s="575">
        <v>1</v>
      </c>
      <c r="P145" s="619" t="s">
        <v>839</v>
      </c>
      <c r="Q145" s="561">
        <v>8</v>
      </c>
      <c r="R145" s="809"/>
      <c r="S145" s="558" t="s">
        <v>332</v>
      </c>
      <c r="T145" s="558" t="s">
        <v>332</v>
      </c>
      <c r="U145" s="558" t="s">
        <v>332</v>
      </c>
      <c r="V145" s="558" t="s">
        <v>332</v>
      </c>
      <c r="W145" s="354"/>
      <c r="X145" s="340"/>
      <c r="Y145" s="340"/>
      <c r="Z145" s="324"/>
      <c r="AA145" s="367">
        <v>1</v>
      </c>
      <c r="AB145" s="324"/>
    </row>
    <row r="146" spans="2:28" ht="30.75" hidden="1" customHeight="1" x14ac:dyDescent="0.3">
      <c r="B146" s="577"/>
      <c r="C146" s="715" t="s">
        <v>2190</v>
      </c>
      <c r="D146" s="715" t="s">
        <v>2200</v>
      </c>
      <c r="E146" s="577"/>
      <c r="F146" s="701" t="s">
        <v>977</v>
      </c>
      <c r="G146" s="712">
        <v>0</v>
      </c>
      <c r="H146" s="325"/>
      <c r="I146" s="577"/>
      <c r="J146" s="585"/>
      <c r="K146" s="577">
        <v>0.31769999999999998</v>
      </c>
      <c r="L146" s="577"/>
      <c r="M146" s="558" t="s">
        <v>656</v>
      </c>
      <c r="N146" s="592" t="s">
        <v>1948</v>
      </c>
      <c r="O146" s="575">
        <v>1</v>
      </c>
      <c r="P146" s="576" t="s">
        <v>784</v>
      </c>
      <c r="Q146" s="561">
        <v>7</v>
      </c>
      <c r="R146" s="809"/>
      <c r="S146" s="558" t="s">
        <v>332</v>
      </c>
      <c r="T146" s="558" t="s">
        <v>332</v>
      </c>
      <c r="U146" s="558" t="s">
        <v>332</v>
      </c>
      <c r="V146" s="558" t="s">
        <v>332</v>
      </c>
      <c r="W146" s="354"/>
      <c r="X146" s="340"/>
      <c r="Y146" s="340"/>
      <c r="Z146" s="324"/>
      <c r="AA146" s="367">
        <v>1</v>
      </c>
      <c r="AB146" s="324"/>
    </row>
    <row r="147" spans="2:28" ht="30.75" hidden="1" customHeight="1" x14ac:dyDescent="0.3">
      <c r="B147" s="577"/>
      <c r="C147" s="715" t="s">
        <v>2190</v>
      </c>
      <c r="D147" s="715" t="s">
        <v>2200</v>
      </c>
      <c r="E147" s="577"/>
      <c r="F147" s="702" t="s">
        <v>1421</v>
      </c>
      <c r="G147" s="712">
        <v>0</v>
      </c>
      <c r="H147" s="325"/>
      <c r="I147" s="577"/>
      <c r="J147" s="585"/>
      <c r="K147" s="577">
        <v>0.159</v>
      </c>
      <c r="L147" s="577"/>
      <c r="M147" s="558" t="s">
        <v>656</v>
      </c>
      <c r="N147" s="592"/>
      <c r="O147" s="575">
        <v>1</v>
      </c>
      <c r="P147" s="619" t="s">
        <v>843</v>
      </c>
      <c r="Q147" s="561">
        <v>13</v>
      </c>
      <c r="R147" s="809"/>
      <c r="S147" s="558" t="s">
        <v>332</v>
      </c>
      <c r="T147" s="558" t="s">
        <v>332</v>
      </c>
      <c r="U147" s="558" t="s">
        <v>332</v>
      </c>
      <c r="V147" s="558" t="s">
        <v>332</v>
      </c>
      <c r="W147" s="354"/>
      <c r="X147" s="340"/>
      <c r="Y147" s="340"/>
      <c r="Z147" s="324"/>
      <c r="AA147" s="367">
        <v>1</v>
      </c>
      <c r="AB147" s="324"/>
    </row>
    <row r="148" spans="2:28" ht="30.75" hidden="1" customHeight="1" x14ac:dyDescent="0.3">
      <c r="B148" s="577"/>
      <c r="C148" s="715" t="s">
        <v>2190</v>
      </c>
      <c r="D148" s="715" t="s">
        <v>2200</v>
      </c>
      <c r="E148" s="577"/>
      <c r="F148" s="702" t="s">
        <v>1421</v>
      </c>
      <c r="G148" s="712">
        <v>0</v>
      </c>
      <c r="H148" s="325"/>
      <c r="I148" s="577"/>
      <c r="J148" s="585"/>
      <c r="K148" s="577">
        <v>0.19600000000000001</v>
      </c>
      <c r="L148" s="577"/>
      <c r="M148" s="558" t="s">
        <v>656</v>
      </c>
      <c r="N148" s="592"/>
      <c r="O148" s="575">
        <v>1</v>
      </c>
      <c r="P148" s="619" t="s">
        <v>844</v>
      </c>
      <c r="Q148" s="561">
        <v>14</v>
      </c>
      <c r="R148" s="809"/>
      <c r="S148" s="558" t="s">
        <v>332</v>
      </c>
      <c r="T148" s="558" t="s">
        <v>332</v>
      </c>
      <c r="U148" s="558" t="s">
        <v>332</v>
      </c>
      <c r="V148" s="558" t="s">
        <v>332</v>
      </c>
      <c r="W148" s="354"/>
      <c r="X148" s="340"/>
      <c r="Y148" s="340"/>
      <c r="Z148" s="324"/>
      <c r="AA148" s="367">
        <v>1</v>
      </c>
      <c r="AB148" s="324"/>
    </row>
    <row r="149" spans="2:28" ht="30.75" hidden="1" customHeight="1" x14ac:dyDescent="0.3">
      <c r="B149" s="577"/>
      <c r="C149" s="715" t="s">
        <v>2190</v>
      </c>
      <c r="D149" s="715" t="s">
        <v>2200</v>
      </c>
      <c r="E149" s="577"/>
      <c r="F149" s="702" t="s">
        <v>1421</v>
      </c>
      <c r="G149" s="712">
        <v>0</v>
      </c>
      <c r="H149" s="325"/>
      <c r="I149" s="577"/>
      <c r="J149" s="585"/>
      <c r="K149" s="577">
        <v>5.1999999999999998E-2</v>
      </c>
      <c r="L149" s="577"/>
      <c r="M149" s="558" t="s">
        <v>656</v>
      </c>
      <c r="N149" s="592"/>
      <c r="O149" s="575">
        <v>1</v>
      </c>
      <c r="P149" s="619" t="s">
        <v>841</v>
      </c>
      <c r="Q149" s="561">
        <v>11</v>
      </c>
      <c r="R149" s="809"/>
      <c r="S149" s="558" t="s">
        <v>332</v>
      </c>
      <c r="T149" s="558" t="s">
        <v>332</v>
      </c>
      <c r="U149" s="558" t="s">
        <v>332</v>
      </c>
      <c r="V149" s="558" t="s">
        <v>332</v>
      </c>
      <c r="W149" s="354"/>
      <c r="X149" s="340"/>
      <c r="Y149" s="340"/>
      <c r="Z149" s="324"/>
      <c r="AA149" s="367">
        <v>1</v>
      </c>
      <c r="AB149" s="324"/>
    </row>
    <row r="150" spans="2:28" ht="30.75" hidden="1" customHeight="1" x14ac:dyDescent="0.3">
      <c r="B150" s="577"/>
      <c r="C150" s="715" t="s">
        <v>2190</v>
      </c>
      <c r="D150" s="715" t="s">
        <v>2200</v>
      </c>
      <c r="E150" s="577"/>
      <c r="F150" s="702" t="s">
        <v>1421</v>
      </c>
      <c r="G150" s="712">
        <v>0</v>
      </c>
      <c r="H150" s="325"/>
      <c r="I150" s="577"/>
      <c r="J150" s="585"/>
      <c r="K150" s="577">
        <v>5.8000000000000003E-2</v>
      </c>
      <c r="L150" s="577"/>
      <c r="M150" s="558" t="s">
        <v>656</v>
      </c>
      <c r="N150" s="592"/>
      <c r="O150" s="575">
        <v>1</v>
      </c>
      <c r="P150" s="619" t="s">
        <v>840</v>
      </c>
      <c r="Q150" s="561">
        <v>10</v>
      </c>
      <c r="R150" s="809"/>
      <c r="S150" s="558" t="s">
        <v>332</v>
      </c>
      <c r="T150" s="558" t="s">
        <v>332</v>
      </c>
      <c r="U150" s="558" t="s">
        <v>332</v>
      </c>
      <c r="V150" s="558" t="s">
        <v>332</v>
      </c>
      <c r="W150" s="354"/>
      <c r="X150" s="340"/>
      <c r="Y150" s="340"/>
      <c r="Z150" s="324"/>
      <c r="AA150" s="367">
        <v>1</v>
      </c>
      <c r="AB150" s="324"/>
    </row>
    <row r="151" spans="2:28" ht="30.75" hidden="1" customHeight="1" x14ac:dyDescent="0.3">
      <c r="B151" s="577"/>
      <c r="C151" s="715" t="s">
        <v>2190</v>
      </c>
      <c r="D151" s="715" t="s">
        <v>2200</v>
      </c>
      <c r="E151" s="577"/>
      <c r="F151" s="702" t="s">
        <v>1421</v>
      </c>
      <c r="G151" s="712">
        <v>0</v>
      </c>
      <c r="H151" s="325"/>
      <c r="I151" s="577"/>
      <c r="J151" s="585"/>
      <c r="K151" s="577">
        <v>8.2000000000000003E-2</v>
      </c>
      <c r="L151" s="577"/>
      <c r="M151" s="558" t="s">
        <v>656</v>
      </c>
      <c r="N151" s="592"/>
      <c r="O151" s="575">
        <v>1</v>
      </c>
      <c r="P151" s="619" t="s">
        <v>838</v>
      </c>
      <c r="Q151" s="561">
        <v>9</v>
      </c>
      <c r="R151" s="809"/>
      <c r="S151" s="558" t="s">
        <v>332</v>
      </c>
      <c r="T151" s="558" t="s">
        <v>332</v>
      </c>
      <c r="U151" s="558" t="s">
        <v>332</v>
      </c>
      <c r="V151" s="558" t="s">
        <v>332</v>
      </c>
      <c r="W151" s="354"/>
      <c r="X151" s="340"/>
      <c r="Y151" s="340"/>
      <c r="Z151" s="324"/>
      <c r="AA151" s="367">
        <v>1</v>
      </c>
      <c r="AB151" s="324"/>
    </row>
    <row r="152" spans="2:28" ht="30.75" hidden="1" customHeight="1" x14ac:dyDescent="0.3">
      <c r="B152" s="577"/>
      <c r="C152" s="715" t="s">
        <v>2190</v>
      </c>
      <c r="D152" s="715" t="s">
        <v>2200</v>
      </c>
      <c r="E152" s="577"/>
      <c r="F152" s="702" t="s">
        <v>1421</v>
      </c>
      <c r="G152" s="712">
        <v>0</v>
      </c>
      <c r="H152" s="325"/>
      <c r="I152" s="577"/>
      <c r="J152" s="585"/>
      <c r="K152" s="577">
        <v>0.13200000000000001</v>
      </c>
      <c r="L152" s="577"/>
      <c r="M152" s="558" t="s">
        <v>656</v>
      </c>
      <c r="N152" s="592"/>
      <c r="O152" s="575">
        <v>1</v>
      </c>
      <c r="P152" s="575" t="s">
        <v>842</v>
      </c>
      <c r="Q152" s="561">
        <v>12</v>
      </c>
      <c r="R152" s="809"/>
      <c r="S152" s="558" t="s">
        <v>332</v>
      </c>
      <c r="T152" s="558" t="s">
        <v>332</v>
      </c>
      <c r="U152" s="558" t="s">
        <v>332</v>
      </c>
      <c r="V152" s="558" t="s">
        <v>332</v>
      </c>
      <c r="W152" s="354"/>
      <c r="X152" s="340"/>
      <c r="Y152" s="340"/>
      <c r="Z152" s="324"/>
      <c r="AA152" s="367">
        <v>1</v>
      </c>
      <c r="AB152" s="324"/>
    </row>
    <row r="153" spans="2:28" s="319" customFormat="1" ht="51" customHeight="1" x14ac:dyDescent="0.3">
      <c r="B153" s="577">
        <v>33</v>
      </c>
      <c r="C153" s="715" t="s">
        <v>2190</v>
      </c>
      <c r="D153" s="715" t="s">
        <v>2200</v>
      </c>
      <c r="E153" s="577"/>
      <c r="F153" s="692" t="s">
        <v>2106</v>
      </c>
      <c r="G153" s="712">
        <v>0</v>
      </c>
      <c r="H153" s="325"/>
      <c r="I153" s="577"/>
      <c r="J153" s="577"/>
      <c r="K153" s="577"/>
      <c r="L153" s="577" t="s">
        <v>600</v>
      </c>
      <c r="M153" s="558" t="s">
        <v>655</v>
      </c>
      <c r="N153" s="579" t="s">
        <v>1679</v>
      </c>
      <c r="O153" s="575" t="s">
        <v>600</v>
      </c>
      <c r="P153" s="575" t="s">
        <v>836</v>
      </c>
      <c r="Q153" s="561">
        <v>6</v>
      </c>
      <c r="R153" s="809"/>
      <c r="S153" s="558" t="s">
        <v>332</v>
      </c>
      <c r="T153" s="558" t="s">
        <v>332</v>
      </c>
      <c r="U153" s="558" t="s">
        <v>332</v>
      </c>
      <c r="V153" s="558" t="s">
        <v>332</v>
      </c>
      <c r="W153" s="354"/>
      <c r="X153" s="340"/>
      <c r="Y153" s="340"/>
      <c r="Z153" s="327"/>
      <c r="AA153" s="367">
        <v>0.75</v>
      </c>
      <c r="AB153" s="524" t="e">
        <f>#REF!-2000</f>
        <v>#REF!</v>
      </c>
    </row>
    <row r="154" spans="2:28" s="319" customFormat="1" ht="32.25" hidden="1" customHeight="1" x14ac:dyDescent="0.3">
      <c r="B154" s="577"/>
      <c r="C154" s="715" t="s">
        <v>2190</v>
      </c>
      <c r="D154" s="715" t="s">
        <v>2200</v>
      </c>
      <c r="E154" s="577"/>
      <c r="F154" s="702" t="s">
        <v>1422</v>
      </c>
      <c r="G154" s="712">
        <v>0</v>
      </c>
      <c r="H154" s="325"/>
      <c r="I154" s="577"/>
      <c r="J154" s="577"/>
      <c r="K154" s="577">
        <v>5.7000000000000002E-2</v>
      </c>
      <c r="L154" s="577"/>
      <c r="M154" s="558" t="s">
        <v>656</v>
      </c>
      <c r="N154" s="592"/>
      <c r="O154" s="575">
        <v>1</v>
      </c>
      <c r="P154" s="575" t="s">
        <v>857</v>
      </c>
      <c r="Q154" s="561">
        <v>36</v>
      </c>
      <c r="R154" s="809"/>
      <c r="S154" s="558" t="s">
        <v>332</v>
      </c>
      <c r="T154" s="558" t="s">
        <v>332</v>
      </c>
      <c r="U154" s="558" t="s">
        <v>332</v>
      </c>
      <c r="V154" s="558" t="s">
        <v>332</v>
      </c>
      <c r="W154" s="354"/>
      <c r="X154" s="340"/>
      <c r="Y154" s="340"/>
      <c r="Z154" s="327"/>
      <c r="AA154" s="367">
        <v>1</v>
      </c>
      <c r="AB154" s="327"/>
    </row>
    <row r="155" spans="2:28" s="319" customFormat="1" ht="32.25" hidden="1" customHeight="1" x14ac:dyDescent="0.3">
      <c r="B155" s="577"/>
      <c r="C155" s="715" t="s">
        <v>2190</v>
      </c>
      <c r="D155" s="715" t="s">
        <v>2200</v>
      </c>
      <c r="E155" s="577"/>
      <c r="F155" s="702" t="s">
        <v>1422</v>
      </c>
      <c r="G155" s="712">
        <v>0</v>
      </c>
      <c r="H155" s="325"/>
      <c r="I155" s="577"/>
      <c r="J155" s="577"/>
      <c r="K155" s="577">
        <v>0.14399999999999999</v>
      </c>
      <c r="L155" s="577"/>
      <c r="M155" s="558" t="s">
        <v>656</v>
      </c>
      <c r="N155" s="592"/>
      <c r="O155" s="575">
        <v>1</v>
      </c>
      <c r="P155" s="575" t="s">
        <v>853</v>
      </c>
      <c r="Q155" s="561">
        <v>32</v>
      </c>
      <c r="R155" s="809"/>
      <c r="S155" s="558" t="s">
        <v>332</v>
      </c>
      <c r="T155" s="558" t="s">
        <v>332</v>
      </c>
      <c r="U155" s="558" t="s">
        <v>332</v>
      </c>
      <c r="V155" s="558" t="s">
        <v>332</v>
      </c>
      <c r="W155" s="354"/>
      <c r="X155" s="340"/>
      <c r="Y155" s="340"/>
      <c r="Z155" s="327"/>
      <c r="AA155" s="367">
        <v>1</v>
      </c>
      <c r="AB155" s="327"/>
    </row>
    <row r="156" spans="2:28" s="319" customFormat="1" ht="32.25" hidden="1" customHeight="1" x14ac:dyDescent="0.3">
      <c r="B156" s="577"/>
      <c r="C156" s="715" t="s">
        <v>2190</v>
      </c>
      <c r="D156" s="715" t="s">
        <v>2200</v>
      </c>
      <c r="E156" s="577"/>
      <c r="F156" s="702" t="s">
        <v>1422</v>
      </c>
      <c r="G156" s="712">
        <v>0</v>
      </c>
      <c r="H156" s="325"/>
      <c r="I156" s="577"/>
      <c r="J156" s="577"/>
      <c r="K156" s="577">
        <v>9.6000000000000002E-2</v>
      </c>
      <c r="L156" s="577"/>
      <c r="M156" s="558" t="s">
        <v>656</v>
      </c>
      <c r="N156" s="592"/>
      <c r="O156" s="575">
        <v>1</v>
      </c>
      <c r="P156" s="575" t="s">
        <v>854</v>
      </c>
      <c r="Q156" s="561">
        <v>33</v>
      </c>
      <c r="R156" s="809"/>
      <c r="S156" s="558" t="s">
        <v>332</v>
      </c>
      <c r="T156" s="558" t="s">
        <v>332</v>
      </c>
      <c r="U156" s="558" t="s">
        <v>332</v>
      </c>
      <c r="V156" s="558" t="s">
        <v>332</v>
      </c>
      <c r="W156" s="354"/>
      <c r="X156" s="340"/>
      <c r="Y156" s="340"/>
      <c r="Z156" s="327"/>
      <c r="AA156" s="367">
        <v>1</v>
      </c>
      <c r="AB156" s="327"/>
    </row>
    <row r="157" spans="2:28" s="319" customFormat="1" ht="32.25" hidden="1" customHeight="1" x14ac:dyDescent="0.3">
      <c r="B157" s="577"/>
      <c r="C157" s="715" t="s">
        <v>2190</v>
      </c>
      <c r="D157" s="715" t="s">
        <v>2200</v>
      </c>
      <c r="E157" s="577"/>
      <c r="F157" s="702" t="s">
        <v>1422</v>
      </c>
      <c r="G157" s="712">
        <v>0</v>
      </c>
      <c r="H157" s="325"/>
      <c r="I157" s="577"/>
      <c r="J157" s="577"/>
      <c r="K157" s="577">
        <v>0.13</v>
      </c>
      <c r="L157" s="577"/>
      <c r="M157" s="558" t="s">
        <v>656</v>
      </c>
      <c r="N157" s="592"/>
      <c r="O157" s="575">
        <v>1</v>
      </c>
      <c r="P157" s="575" t="s">
        <v>855</v>
      </c>
      <c r="Q157" s="561">
        <v>34</v>
      </c>
      <c r="R157" s="809"/>
      <c r="S157" s="558" t="s">
        <v>332</v>
      </c>
      <c r="T157" s="558" t="s">
        <v>332</v>
      </c>
      <c r="U157" s="558" t="s">
        <v>332</v>
      </c>
      <c r="V157" s="558" t="s">
        <v>332</v>
      </c>
      <c r="W157" s="354"/>
      <c r="X157" s="340"/>
      <c r="Y157" s="340"/>
      <c r="Z157" s="327"/>
      <c r="AA157" s="367">
        <v>1</v>
      </c>
      <c r="AB157" s="327"/>
    </row>
    <row r="158" spans="2:28" s="319" customFormat="1" ht="32.25" hidden="1" customHeight="1" x14ac:dyDescent="0.3">
      <c r="B158" s="577"/>
      <c r="C158" s="715" t="s">
        <v>2190</v>
      </c>
      <c r="D158" s="715" t="s">
        <v>2200</v>
      </c>
      <c r="E158" s="577"/>
      <c r="F158" s="702" t="s">
        <v>1422</v>
      </c>
      <c r="G158" s="712">
        <v>0</v>
      </c>
      <c r="H158" s="325"/>
      <c r="I158" s="577"/>
      <c r="J158" s="577"/>
      <c r="K158" s="577">
        <v>9.5000000000000001E-2</v>
      </c>
      <c r="L158" s="577"/>
      <c r="M158" s="558" t="s">
        <v>656</v>
      </c>
      <c r="N158" s="592"/>
      <c r="O158" s="575">
        <v>1</v>
      </c>
      <c r="P158" s="575" t="s">
        <v>856</v>
      </c>
      <c r="Q158" s="561">
        <v>35</v>
      </c>
      <c r="R158" s="809"/>
      <c r="S158" s="558" t="s">
        <v>332</v>
      </c>
      <c r="T158" s="558" t="s">
        <v>332</v>
      </c>
      <c r="U158" s="558" t="s">
        <v>332</v>
      </c>
      <c r="V158" s="558" t="s">
        <v>332</v>
      </c>
      <c r="W158" s="354"/>
      <c r="X158" s="340"/>
      <c r="Y158" s="340"/>
      <c r="Z158" s="327"/>
      <c r="AA158" s="367">
        <v>1</v>
      </c>
      <c r="AB158" s="327"/>
    </row>
    <row r="159" spans="2:28" s="319" customFormat="1" ht="32.25" hidden="1" customHeight="1" x14ac:dyDescent="0.3">
      <c r="B159" s="577"/>
      <c r="C159" s="715" t="s">
        <v>2190</v>
      </c>
      <c r="D159" s="715" t="s">
        <v>2200</v>
      </c>
      <c r="E159" s="577"/>
      <c r="F159" s="702" t="s">
        <v>1422</v>
      </c>
      <c r="G159" s="712">
        <v>0</v>
      </c>
      <c r="H159" s="325"/>
      <c r="I159" s="577"/>
      <c r="J159" s="577"/>
      <c r="K159" s="577">
        <v>5.8999999999999997E-2</v>
      </c>
      <c r="L159" s="577"/>
      <c r="M159" s="558" t="s">
        <v>656</v>
      </c>
      <c r="N159" s="592"/>
      <c r="O159" s="575">
        <v>1</v>
      </c>
      <c r="P159" s="575" t="s">
        <v>858</v>
      </c>
      <c r="Q159" s="561">
        <v>37</v>
      </c>
      <c r="R159" s="809"/>
      <c r="S159" s="558" t="s">
        <v>332</v>
      </c>
      <c r="T159" s="558" t="s">
        <v>332</v>
      </c>
      <c r="U159" s="558" t="s">
        <v>332</v>
      </c>
      <c r="V159" s="558" t="s">
        <v>332</v>
      </c>
      <c r="W159" s="354"/>
      <c r="X159" s="340"/>
      <c r="Y159" s="340"/>
      <c r="Z159" s="327"/>
      <c r="AA159" s="367">
        <v>1</v>
      </c>
      <c r="AB159" s="327"/>
    </row>
    <row r="160" spans="2:28" s="319" customFormat="1" ht="32.25" hidden="1" customHeight="1" x14ac:dyDescent="0.3">
      <c r="B160" s="577"/>
      <c r="C160" s="715" t="s">
        <v>2190</v>
      </c>
      <c r="D160" s="715" t="s">
        <v>2200</v>
      </c>
      <c r="E160" s="577"/>
      <c r="F160" s="702" t="s">
        <v>1422</v>
      </c>
      <c r="G160" s="712">
        <v>0</v>
      </c>
      <c r="H160" s="325"/>
      <c r="I160" s="577"/>
      <c r="J160" s="577"/>
      <c r="K160" s="577">
        <v>0.13500000000000001</v>
      </c>
      <c r="L160" s="577"/>
      <c r="M160" s="558" t="s">
        <v>656</v>
      </c>
      <c r="N160" s="592"/>
      <c r="O160" s="575">
        <v>1</v>
      </c>
      <c r="P160" s="575" t="s">
        <v>859</v>
      </c>
      <c r="Q160" s="561">
        <v>38</v>
      </c>
      <c r="R160" s="809"/>
      <c r="S160" s="558" t="s">
        <v>332</v>
      </c>
      <c r="T160" s="558" t="s">
        <v>332</v>
      </c>
      <c r="U160" s="558" t="s">
        <v>332</v>
      </c>
      <c r="V160" s="558" t="s">
        <v>332</v>
      </c>
      <c r="W160" s="354"/>
      <c r="X160" s="340"/>
      <c r="Y160" s="340"/>
      <c r="Z160" s="327"/>
      <c r="AA160" s="367">
        <v>1</v>
      </c>
      <c r="AB160" s="327"/>
    </row>
    <row r="161" spans="2:28" s="319" customFormat="1" ht="32.25" hidden="1" customHeight="1" x14ac:dyDescent="0.3">
      <c r="B161" s="577"/>
      <c r="C161" s="715" t="s">
        <v>2190</v>
      </c>
      <c r="D161" s="715" t="s">
        <v>2200</v>
      </c>
      <c r="E161" s="577"/>
      <c r="F161" s="702" t="s">
        <v>1422</v>
      </c>
      <c r="G161" s="712">
        <v>0</v>
      </c>
      <c r="H161" s="325"/>
      <c r="I161" s="577"/>
      <c r="J161" s="577"/>
      <c r="K161" s="577">
        <v>0.14399999999999999</v>
      </c>
      <c r="L161" s="577"/>
      <c r="M161" s="558" t="s">
        <v>656</v>
      </c>
      <c r="N161" s="592"/>
      <c r="O161" s="575">
        <v>1</v>
      </c>
      <c r="P161" s="575" t="s">
        <v>845</v>
      </c>
      <c r="Q161" s="561">
        <v>15</v>
      </c>
      <c r="R161" s="809"/>
      <c r="S161" s="558" t="s">
        <v>332</v>
      </c>
      <c r="T161" s="558" t="s">
        <v>332</v>
      </c>
      <c r="U161" s="558" t="s">
        <v>332</v>
      </c>
      <c r="V161" s="558" t="s">
        <v>332</v>
      </c>
      <c r="W161" s="354"/>
      <c r="X161" s="340"/>
      <c r="Y161" s="340"/>
      <c r="Z161" s="327"/>
      <c r="AA161" s="367">
        <v>1</v>
      </c>
      <c r="AB161" s="327"/>
    </row>
    <row r="162" spans="2:28" s="319" customFormat="1" ht="32.25" hidden="1" customHeight="1" x14ac:dyDescent="0.3">
      <c r="B162" s="577"/>
      <c r="C162" s="715" t="s">
        <v>2190</v>
      </c>
      <c r="D162" s="715" t="s">
        <v>2200</v>
      </c>
      <c r="E162" s="577"/>
      <c r="F162" s="702" t="s">
        <v>1422</v>
      </c>
      <c r="G162" s="712">
        <v>0</v>
      </c>
      <c r="H162" s="325"/>
      <c r="I162" s="577"/>
      <c r="J162" s="577"/>
      <c r="K162" s="577">
        <v>9.6000000000000002E-2</v>
      </c>
      <c r="L162" s="577"/>
      <c r="M162" s="558" t="s">
        <v>656</v>
      </c>
      <c r="N162" s="592"/>
      <c r="O162" s="575">
        <v>1</v>
      </c>
      <c r="P162" s="575" t="s">
        <v>861</v>
      </c>
      <c r="Q162" s="561">
        <v>16</v>
      </c>
      <c r="R162" s="809"/>
      <c r="S162" s="558" t="s">
        <v>332</v>
      </c>
      <c r="T162" s="558" t="s">
        <v>332</v>
      </c>
      <c r="U162" s="558" t="s">
        <v>332</v>
      </c>
      <c r="V162" s="558" t="s">
        <v>332</v>
      </c>
      <c r="W162" s="354"/>
      <c r="X162" s="340"/>
      <c r="Y162" s="340"/>
      <c r="Z162" s="327"/>
      <c r="AA162" s="367">
        <v>1</v>
      </c>
      <c r="AB162" s="327"/>
    </row>
    <row r="163" spans="2:28" s="319" customFormat="1" ht="32.25" hidden="1" customHeight="1" x14ac:dyDescent="0.3">
      <c r="B163" s="577"/>
      <c r="C163" s="715" t="s">
        <v>2190</v>
      </c>
      <c r="D163" s="715" t="s">
        <v>2200</v>
      </c>
      <c r="E163" s="577"/>
      <c r="F163" s="702" t="s">
        <v>1422</v>
      </c>
      <c r="G163" s="712">
        <v>0</v>
      </c>
      <c r="H163" s="325"/>
      <c r="I163" s="577"/>
      <c r="J163" s="577"/>
      <c r="K163" s="577">
        <v>0.13</v>
      </c>
      <c r="L163" s="577"/>
      <c r="M163" s="558" t="s">
        <v>656</v>
      </c>
      <c r="N163" s="592"/>
      <c r="O163" s="575">
        <v>1</v>
      </c>
      <c r="P163" s="575" t="s">
        <v>862</v>
      </c>
      <c r="Q163" s="561">
        <v>17</v>
      </c>
      <c r="R163" s="809"/>
      <c r="S163" s="558" t="s">
        <v>332</v>
      </c>
      <c r="T163" s="558" t="s">
        <v>332</v>
      </c>
      <c r="U163" s="558" t="s">
        <v>332</v>
      </c>
      <c r="V163" s="558" t="s">
        <v>332</v>
      </c>
      <c r="W163" s="354"/>
      <c r="X163" s="340"/>
      <c r="Y163" s="340"/>
      <c r="Z163" s="327"/>
      <c r="AA163" s="367">
        <v>1</v>
      </c>
      <c r="AB163" s="327"/>
    </row>
    <row r="164" spans="2:28" s="319" customFormat="1" ht="32.25" hidden="1" customHeight="1" x14ac:dyDescent="0.3">
      <c r="B164" s="577"/>
      <c r="C164" s="715" t="s">
        <v>2190</v>
      </c>
      <c r="D164" s="715" t="s">
        <v>2200</v>
      </c>
      <c r="E164" s="577"/>
      <c r="F164" s="702" t="s">
        <v>1422</v>
      </c>
      <c r="G164" s="712">
        <v>0</v>
      </c>
      <c r="H164" s="325"/>
      <c r="I164" s="577"/>
      <c r="J164" s="577"/>
      <c r="K164" s="577">
        <v>9.5000000000000001E-2</v>
      </c>
      <c r="L164" s="577"/>
      <c r="M164" s="558" t="s">
        <v>656</v>
      </c>
      <c r="N164" s="592"/>
      <c r="O164" s="575">
        <v>1</v>
      </c>
      <c r="P164" s="575" t="s">
        <v>863</v>
      </c>
      <c r="Q164" s="561">
        <v>18</v>
      </c>
      <c r="R164" s="809"/>
      <c r="S164" s="558" t="s">
        <v>332</v>
      </c>
      <c r="T164" s="558" t="s">
        <v>332</v>
      </c>
      <c r="U164" s="558" t="s">
        <v>332</v>
      </c>
      <c r="V164" s="558" t="s">
        <v>332</v>
      </c>
      <c r="W164" s="354"/>
      <c r="X164" s="340"/>
      <c r="Y164" s="340"/>
      <c r="Z164" s="327"/>
      <c r="AA164" s="367">
        <v>1</v>
      </c>
      <c r="AB164" s="327"/>
    </row>
    <row r="165" spans="2:28" s="319" customFormat="1" ht="32.25" hidden="1" customHeight="1" x14ac:dyDescent="0.3">
      <c r="B165" s="577"/>
      <c r="C165" s="715" t="s">
        <v>2190</v>
      </c>
      <c r="D165" s="715" t="s">
        <v>2200</v>
      </c>
      <c r="E165" s="577"/>
      <c r="F165" s="702" t="s">
        <v>1422</v>
      </c>
      <c r="G165" s="712">
        <v>0</v>
      </c>
      <c r="H165" s="325"/>
      <c r="I165" s="577"/>
      <c r="J165" s="577"/>
      <c r="K165" s="577">
        <v>5.7000000000000002E-2</v>
      </c>
      <c r="L165" s="577"/>
      <c r="M165" s="558" t="s">
        <v>656</v>
      </c>
      <c r="N165" s="592"/>
      <c r="O165" s="575">
        <v>1</v>
      </c>
      <c r="P165" s="575" t="s">
        <v>864</v>
      </c>
      <c r="Q165" s="561">
        <v>19</v>
      </c>
      <c r="R165" s="809"/>
      <c r="S165" s="558" t="s">
        <v>332</v>
      </c>
      <c r="T165" s="558" t="s">
        <v>332</v>
      </c>
      <c r="U165" s="558" t="s">
        <v>332</v>
      </c>
      <c r="V165" s="558" t="s">
        <v>332</v>
      </c>
      <c r="W165" s="354"/>
      <c r="X165" s="340"/>
      <c r="Y165" s="340"/>
      <c r="Z165" s="327"/>
      <c r="AA165" s="367">
        <v>1</v>
      </c>
      <c r="AB165" s="327"/>
    </row>
    <row r="166" spans="2:28" s="319" customFormat="1" ht="32.25" hidden="1" customHeight="1" x14ac:dyDescent="0.3">
      <c r="B166" s="577"/>
      <c r="C166" s="715" t="s">
        <v>2190</v>
      </c>
      <c r="D166" s="715" t="s">
        <v>2200</v>
      </c>
      <c r="E166" s="577"/>
      <c r="F166" s="702" t="s">
        <v>1422</v>
      </c>
      <c r="G166" s="712">
        <v>0</v>
      </c>
      <c r="H166" s="325"/>
      <c r="I166" s="577"/>
      <c r="J166" s="577"/>
      <c r="K166" s="577">
        <v>5.8999999999999997E-2</v>
      </c>
      <c r="L166" s="577"/>
      <c r="M166" s="558" t="s">
        <v>656</v>
      </c>
      <c r="N166" s="592"/>
      <c r="O166" s="575">
        <v>1</v>
      </c>
      <c r="P166" s="575" t="s">
        <v>865</v>
      </c>
      <c r="Q166" s="561">
        <v>20</v>
      </c>
      <c r="R166" s="809"/>
      <c r="S166" s="558" t="s">
        <v>332</v>
      </c>
      <c r="T166" s="558" t="s">
        <v>332</v>
      </c>
      <c r="U166" s="558" t="s">
        <v>332</v>
      </c>
      <c r="V166" s="558" t="s">
        <v>332</v>
      </c>
      <c r="W166" s="354"/>
      <c r="X166" s="340"/>
      <c r="Y166" s="340"/>
      <c r="Z166" s="327"/>
      <c r="AA166" s="367">
        <v>1</v>
      </c>
      <c r="AB166" s="327"/>
    </row>
    <row r="167" spans="2:28" s="319" customFormat="1" ht="32.25" hidden="1" customHeight="1" x14ac:dyDescent="0.3">
      <c r="B167" s="577"/>
      <c r="C167" s="715" t="s">
        <v>2190</v>
      </c>
      <c r="D167" s="715" t="s">
        <v>2200</v>
      </c>
      <c r="E167" s="577"/>
      <c r="F167" s="702" t="s">
        <v>1422</v>
      </c>
      <c r="G167" s="712">
        <v>0</v>
      </c>
      <c r="H167" s="325"/>
      <c r="I167" s="577"/>
      <c r="J167" s="577"/>
      <c r="K167" s="577">
        <v>0.13500000000000001</v>
      </c>
      <c r="L167" s="577"/>
      <c r="M167" s="558" t="s">
        <v>656</v>
      </c>
      <c r="N167" s="592"/>
      <c r="O167" s="575">
        <v>1</v>
      </c>
      <c r="P167" s="575" t="s">
        <v>866</v>
      </c>
      <c r="Q167" s="561">
        <v>21</v>
      </c>
      <c r="R167" s="809"/>
      <c r="S167" s="558" t="s">
        <v>332</v>
      </c>
      <c r="T167" s="558" t="s">
        <v>332</v>
      </c>
      <c r="U167" s="558" t="s">
        <v>332</v>
      </c>
      <c r="V167" s="558" t="s">
        <v>332</v>
      </c>
      <c r="W167" s="354"/>
      <c r="X167" s="340"/>
      <c r="Y167" s="340"/>
      <c r="Z167" s="327"/>
      <c r="AA167" s="367">
        <v>1</v>
      </c>
      <c r="AB167" s="327"/>
    </row>
    <row r="168" spans="2:28" s="319" customFormat="1" ht="44.25" customHeight="1" x14ac:dyDescent="0.3">
      <c r="B168" s="577">
        <v>34</v>
      </c>
      <c r="C168" s="715" t="s">
        <v>2190</v>
      </c>
      <c r="D168" s="715" t="s">
        <v>2200</v>
      </c>
      <c r="E168" s="577"/>
      <c r="F168" s="692" t="s">
        <v>2107</v>
      </c>
      <c r="G168" s="712">
        <v>0</v>
      </c>
      <c r="H168" s="325"/>
      <c r="I168" s="577"/>
      <c r="J168" s="577"/>
      <c r="K168" s="577"/>
      <c r="L168" s="577" t="s">
        <v>600</v>
      </c>
      <c r="M168" s="558" t="s">
        <v>655</v>
      </c>
      <c r="N168" s="579" t="s">
        <v>987</v>
      </c>
      <c r="O168" s="575" t="s">
        <v>600</v>
      </c>
      <c r="P168" s="575" t="s">
        <v>837</v>
      </c>
      <c r="Q168" s="561">
        <v>7</v>
      </c>
      <c r="R168" s="809"/>
      <c r="S168" s="558" t="s">
        <v>332</v>
      </c>
      <c r="T168" s="558" t="s">
        <v>332</v>
      </c>
      <c r="U168" s="558" t="s">
        <v>332</v>
      </c>
      <c r="V168" s="558" t="s">
        <v>332</v>
      </c>
      <c r="W168" s="354"/>
      <c r="X168" s="340"/>
      <c r="Y168" s="340"/>
      <c r="Z168" s="327"/>
      <c r="AA168" s="367">
        <v>1</v>
      </c>
      <c r="AB168" s="524" t="e">
        <f>#REF!-2000</f>
        <v>#REF!</v>
      </c>
    </row>
    <row r="169" spans="2:28" s="319" customFormat="1" ht="32.25" hidden="1" customHeight="1" x14ac:dyDescent="0.3">
      <c r="B169" s="577"/>
      <c r="C169" s="715" t="s">
        <v>2190</v>
      </c>
      <c r="D169" s="715" t="s">
        <v>2200</v>
      </c>
      <c r="E169" s="577"/>
      <c r="F169" s="702" t="s">
        <v>1423</v>
      </c>
      <c r="G169" s="712">
        <v>0</v>
      </c>
      <c r="H169" s="325"/>
      <c r="I169" s="577"/>
      <c r="J169" s="577"/>
      <c r="K169" s="577">
        <v>0.13300000000000001</v>
      </c>
      <c r="L169" s="577"/>
      <c r="M169" s="558" t="s">
        <v>656</v>
      </c>
      <c r="N169" s="592"/>
      <c r="O169" s="575">
        <v>1</v>
      </c>
      <c r="P169" s="575" t="s">
        <v>869</v>
      </c>
      <c r="Q169" s="561">
        <v>24</v>
      </c>
      <c r="R169" s="809"/>
      <c r="S169" s="558" t="s">
        <v>332</v>
      </c>
      <c r="T169" s="558" t="s">
        <v>332</v>
      </c>
      <c r="U169" s="558" t="s">
        <v>332</v>
      </c>
      <c r="V169" s="558" t="s">
        <v>332</v>
      </c>
      <c r="W169" s="354"/>
      <c r="X169" s="340"/>
      <c r="Y169" s="340"/>
      <c r="Z169" s="327"/>
      <c r="AA169" s="367">
        <v>1</v>
      </c>
      <c r="AB169" s="327"/>
    </row>
    <row r="170" spans="2:28" s="319" customFormat="1" ht="32.25" hidden="1" customHeight="1" x14ac:dyDescent="0.3">
      <c r="B170" s="577"/>
      <c r="C170" s="715" t="s">
        <v>2190</v>
      </c>
      <c r="D170" s="715" t="s">
        <v>2200</v>
      </c>
      <c r="E170" s="577"/>
      <c r="F170" s="702" t="s">
        <v>1423</v>
      </c>
      <c r="G170" s="712">
        <v>0</v>
      </c>
      <c r="H170" s="325"/>
      <c r="I170" s="577"/>
      <c r="J170" s="577"/>
      <c r="K170" s="577">
        <v>0.159</v>
      </c>
      <c r="L170" s="577"/>
      <c r="M170" s="558" t="s">
        <v>656</v>
      </c>
      <c r="N170" s="592"/>
      <c r="O170" s="575">
        <v>1</v>
      </c>
      <c r="P170" s="575" t="s">
        <v>868</v>
      </c>
      <c r="Q170" s="561">
        <v>23</v>
      </c>
      <c r="R170" s="809"/>
      <c r="S170" s="558" t="s">
        <v>332</v>
      </c>
      <c r="T170" s="558" t="s">
        <v>332</v>
      </c>
      <c r="U170" s="558" t="s">
        <v>332</v>
      </c>
      <c r="V170" s="558" t="s">
        <v>332</v>
      </c>
      <c r="W170" s="354"/>
      <c r="X170" s="340"/>
      <c r="Y170" s="340"/>
      <c r="Z170" s="327"/>
      <c r="AA170" s="367">
        <v>1</v>
      </c>
      <c r="AB170" s="327"/>
    </row>
    <row r="171" spans="2:28" s="319" customFormat="1" ht="32.25" hidden="1" customHeight="1" x14ac:dyDescent="0.3">
      <c r="B171" s="577"/>
      <c r="C171" s="715" t="s">
        <v>2190</v>
      </c>
      <c r="D171" s="715" t="s">
        <v>2200</v>
      </c>
      <c r="E171" s="577"/>
      <c r="F171" s="702" t="s">
        <v>1423</v>
      </c>
      <c r="G171" s="712">
        <v>0</v>
      </c>
      <c r="H171" s="325"/>
      <c r="I171" s="577"/>
      <c r="J171" s="577"/>
      <c r="K171" s="577">
        <v>0.19500000000000001</v>
      </c>
      <c r="L171" s="577"/>
      <c r="M171" s="558" t="s">
        <v>656</v>
      </c>
      <c r="N171" s="592"/>
      <c r="O171" s="575">
        <v>1</v>
      </c>
      <c r="P171" s="575" t="s">
        <v>867</v>
      </c>
      <c r="Q171" s="561">
        <v>22</v>
      </c>
      <c r="R171" s="809"/>
      <c r="S171" s="558" t="s">
        <v>332</v>
      </c>
      <c r="T171" s="558" t="s">
        <v>332</v>
      </c>
      <c r="U171" s="558" t="s">
        <v>332</v>
      </c>
      <c r="V171" s="558" t="s">
        <v>332</v>
      </c>
      <c r="W171" s="354"/>
      <c r="X171" s="340"/>
      <c r="Y171" s="340"/>
      <c r="Z171" s="327"/>
      <c r="AA171" s="367">
        <v>1</v>
      </c>
      <c r="AB171" s="327"/>
    </row>
    <row r="172" spans="2:28" s="319" customFormat="1" ht="32.25" hidden="1" customHeight="1" x14ac:dyDescent="0.3">
      <c r="B172" s="577"/>
      <c r="C172" s="715" t="s">
        <v>2190</v>
      </c>
      <c r="D172" s="715" t="s">
        <v>2200</v>
      </c>
      <c r="E172" s="577"/>
      <c r="F172" s="702" t="s">
        <v>1423</v>
      </c>
      <c r="G172" s="712">
        <v>0</v>
      </c>
      <c r="H172" s="325"/>
      <c r="I172" s="577"/>
      <c r="J172" s="577"/>
      <c r="K172" s="577">
        <v>7.6200000000000004E-2</v>
      </c>
      <c r="L172" s="577"/>
      <c r="M172" s="558" t="s">
        <v>656</v>
      </c>
      <c r="N172" s="592" t="s">
        <v>1948</v>
      </c>
      <c r="O172" s="575">
        <v>1</v>
      </c>
      <c r="P172" s="575" t="s">
        <v>788</v>
      </c>
      <c r="Q172" s="561">
        <v>11</v>
      </c>
      <c r="R172" s="809"/>
      <c r="S172" s="558" t="s">
        <v>332</v>
      </c>
      <c r="T172" s="558" t="s">
        <v>332</v>
      </c>
      <c r="U172" s="558" t="s">
        <v>332</v>
      </c>
      <c r="V172" s="558" t="s">
        <v>332</v>
      </c>
      <c r="W172" s="354"/>
      <c r="X172" s="340"/>
      <c r="Y172" s="340"/>
      <c r="Z172" s="327"/>
      <c r="AA172" s="367">
        <v>1</v>
      </c>
      <c r="AB172" s="327"/>
    </row>
    <row r="173" spans="2:28" s="319" customFormat="1" ht="32.25" hidden="1" customHeight="1" x14ac:dyDescent="0.3">
      <c r="B173" s="577"/>
      <c r="C173" s="715" t="s">
        <v>2190</v>
      </c>
      <c r="D173" s="715" t="s">
        <v>2200</v>
      </c>
      <c r="E173" s="577"/>
      <c r="F173" s="702" t="s">
        <v>1423</v>
      </c>
      <c r="G173" s="712">
        <v>0</v>
      </c>
      <c r="H173" s="325"/>
      <c r="I173" s="577"/>
      <c r="J173" s="577"/>
      <c r="K173" s="577">
        <v>5.3600000000000002E-2</v>
      </c>
      <c r="L173" s="577"/>
      <c r="M173" s="558" t="s">
        <v>656</v>
      </c>
      <c r="N173" s="592" t="s">
        <v>1948</v>
      </c>
      <c r="O173" s="575">
        <v>1</v>
      </c>
      <c r="P173" s="575" t="s">
        <v>787</v>
      </c>
      <c r="Q173" s="561">
        <v>10</v>
      </c>
      <c r="R173" s="809"/>
      <c r="S173" s="558" t="s">
        <v>332</v>
      </c>
      <c r="T173" s="558" t="s">
        <v>332</v>
      </c>
      <c r="U173" s="558" t="s">
        <v>332</v>
      </c>
      <c r="V173" s="558" t="s">
        <v>332</v>
      </c>
      <c r="W173" s="354"/>
      <c r="X173" s="340"/>
      <c r="Y173" s="340"/>
      <c r="Z173" s="327"/>
      <c r="AA173" s="367">
        <v>1</v>
      </c>
      <c r="AB173" s="327"/>
    </row>
    <row r="174" spans="2:28" s="319" customFormat="1" ht="32.25" hidden="1" customHeight="1" x14ac:dyDescent="0.3">
      <c r="B174" s="577"/>
      <c r="C174" s="715" t="s">
        <v>2190</v>
      </c>
      <c r="D174" s="715" t="s">
        <v>2200</v>
      </c>
      <c r="E174" s="577"/>
      <c r="F174" s="702" t="s">
        <v>1423</v>
      </c>
      <c r="G174" s="712">
        <v>0</v>
      </c>
      <c r="H174" s="325"/>
      <c r="I174" s="577"/>
      <c r="J174" s="577"/>
      <c r="K174" s="577">
        <v>4.7E-2</v>
      </c>
      <c r="L174" s="577"/>
      <c r="M174" s="558" t="s">
        <v>656</v>
      </c>
      <c r="N174" s="592" t="s">
        <v>1948</v>
      </c>
      <c r="O174" s="575">
        <v>1</v>
      </c>
      <c r="P174" s="575" t="s">
        <v>786</v>
      </c>
      <c r="Q174" s="561">
        <v>9</v>
      </c>
      <c r="R174" s="809"/>
      <c r="S174" s="558" t="s">
        <v>332</v>
      </c>
      <c r="T174" s="558" t="s">
        <v>332</v>
      </c>
      <c r="U174" s="558" t="s">
        <v>332</v>
      </c>
      <c r="V174" s="558" t="s">
        <v>332</v>
      </c>
      <c r="W174" s="354"/>
      <c r="X174" s="340"/>
      <c r="Y174" s="340"/>
      <c r="Z174" s="327"/>
      <c r="AA174" s="367">
        <v>1</v>
      </c>
      <c r="AB174" s="327"/>
    </row>
    <row r="175" spans="2:28" s="319" customFormat="1" ht="32.25" hidden="1" customHeight="1" x14ac:dyDescent="0.3">
      <c r="B175" s="577"/>
      <c r="C175" s="715" t="s">
        <v>2190</v>
      </c>
      <c r="D175" s="715" t="s">
        <v>2200</v>
      </c>
      <c r="E175" s="577"/>
      <c r="F175" s="702" t="s">
        <v>1423</v>
      </c>
      <c r="G175" s="712">
        <v>0</v>
      </c>
      <c r="H175" s="325"/>
      <c r="I175" s="577"/>
      <c r="J175" s="577"/>
      <c r="K175" s="577">
        <v>0.1983</v>
      </c>
      <c r="L175" s="577"/>
      <c r="M175" s="558" t="s">
        <v>656</v>
      </c>
      <c r="N175" s="592" t="s">
        <v>1948</v>
      </c>
      <c r="O175" s="575">
        <v>1</v>
      </c>
      <c r="P175" s="575" t="s">
        <v>789</v>
      </c>
      <c r="Q175" s="561">
        <v>12</v>
      </c>
      <c r="R175" s="809"/>
      <c r="S175" s="558" t="s">
        <v>332</v>
      </c>
      <c r="T175" s="558" t="s">
        <v>332</v>
      </c>
      <c r="U175" s="558" t="s">
        <v>332</v>
      </c>
      <c r="V175" s="558" t="s">
        <v>332</v>
      </c>
      <c r="W175" s="354"/>
      <c r="X175" s="340"/>
      <c r="Y175" s="340"/>
      <c r="Z175" s="327"/>
      <c r="AA175" s="367">
        <v>1</v>
      </c>
      <c r="AB175" s="327"/>
    </row>
    <row r="176" spans="2:28" s="319" customFormat="1" ht="32.25" hidden="1" customHeight="1" x14ac:dyDescent="0.3">
      <c r="B176" s="577"/>
      <c r="C176" s="715" t="s">
        <v>2190</v>
      </c>
      <c r="D176" s="715" t="s">
        <v>2200</v>
      </c>
      <c r="E176" s="577"/>
      <c r="F176" s="702" t="s">
        <v>1423</v>
      </c>
      <c r="G176" s="712">
        <v>0</v>
      </c>
      <c r="H176" s="325"/>
      <c r="I176" s="577"/>
      <c r="J176" s="577"/>
      <c r="K176" s="577">
        <v>4.9799999999999997E-2</v>
      </c>
      <c r="L176" s="577"/>
      <c r="M176" s="558" t="s">
        <v>656</v>
      </c>
      <c r="N176" s="592" t="s">
        <v>1948</v>
      </c>
      <c r="O176" s="575">
        <v>1</v>
      </c>
      <c r="P176" s="575" t="s">
        <v>785</v>
      </c>
      <c r="Q176" s="561">
        <v>8</v>
      </c>
      <c r="R176" s="809"/>
      <c r="S176" s="558" t="s">
        <v>332</v>
      </c>
      <c r="T176" s="558" t="s">
        <v>332</v>
      </c>
      <c r="U176" s="558" t="s">
        <v>332</v>
      </c>
      <c r="V176" s="558" t="s">
        <v>332</v>
      </c>
      <c r="W176" s="354"/>
      <c r="X176" s="340"/>
      <c r="Y176" s="340"/>
      <c r="Z176" s="327"/>
      <c r="AA176" s="367">
        <v>1</v>
      </c>
      <c r="AB176" s="327"/>
    </row>
    <row r="177" spans="2:28" s="319" customFormat="1" ht="32.25" hidden="1" customHeight="1" x14ac:dyDescent="0.3">
      <c r="B177" s="577"/>
      <c r="C177" s="715" t="s">
        <v>2190</v>
      </c>
      <c r="D177" s="715" t="s">
        <v>2200</v>
      </c>
      <c r="E177" s="577"/>
      <c r="F177" s="702" t="s">
        <v>1423</v>
      </c>
      <c r="G177" s="712">
        <v>0</v>
      </c>
      <c r="H177" s="325"/>
      <c r="I177" s="577"/>
      <c r="J177" s="577"/>
      <c r="K177" s="577">
        <v>0.13300000000000001</v>
      </c>
      <c r="L177" s="577"/>
      <c r="M177" s="558" t="s">
        <v>656</v>
      </c>
      <c r="N177" s="592"/>
      <c r="O177" s="575">
        <v>1</v>
      </c>
      <c r="P177" s="575" t="s">
        <v>871</v>
      </c>
      <c r="Q177" s="561">
        <v>41</v>
      </c>
      <c r="R177" s="809"/>
      <c r="S177" s="558" t="s">
        <v>332</v>
      </c>
      <c r="T177" s="558" t="s">
        <v>332</v>
      </c>
      <c r="U177" s="558" t="s">
        <v>332</v>
      </c>
      <c r="V177" s="558" t="s">
        <v>332</v>
      </c>
      <c r="W177" s="354"/>
      <c r="X177" s="340"/>
      <c r="Y177" s="340"/>
      <c r="Z177" s="327"/>
      <c r="AA177" s="367">
        <v>1</v>
      </c>
      <c r="AB177" s="327"/>
    </row>
    <row r="178" spans="2:28" s="319" customFormat="1" ht="32.25" hidden="1" customHeight="1" x14ac:dyDescent="0.3">
      <c r="B178" s="577"/>
      <c r="C178" s="715" t="s">
        <v>2190</v>
      </c>
      <c r="D178" s="715" t="s">
        <v>2200</v>
      </c>
      <c r="E178" s="577"/>
      <c r="F178" s="702" t="s">
        <v>1423</v>
      </c>
      <c r="G178" s="712">
        <v>0</v>
      </c>
      <c r="H178" s="325"/>
      <c r="I178" s="577"/>
      <c r="J178" s="577"/>
      <c r="K178" s="577">
        <v>0.159</v>
      </c>
      <c r="L178" s="577"/>
      <c r="M178" s="558" t="s">
        <v>656</v>
      </c>
      <c r="N178" s="592"/>
      <c r="O178" s="575">
        <v>1</v>
      </c>
      <c r="P178" s="575" t="s">
        <v>870</v>
      </c>
      <c r="Q178" s="561">
        <v>40</v>
      </c>
      <c r="R178" s="809"/>
      <c r="S178" s="558" t="s">
        <v>332</v>
      </c>
      <c r="T178" s="558" t="s">
        <v>332</v>
      </c>
      <c r="U178" s="558" t="s">
        <v>332</v>
      </c>
      <c r="V178" s="558" t="s">
        <v>332</v>
      </c>
      <c r="W178" s="354"/>
      <c r="X178" s="340"/>
      <c r="Y178" s="340"/>
      <c r="Z178" s="327"/>
      <c r="AA178" s="367">
        <v>1</v>
      </c>
      <c r="AB178" s="327"/>
    </row>
    <row r="179" spans="2:28" s="319" customFormat="1" ht="32.25" hidden="1" customHeight="1" x14ac:dyDescent="0.3">
      <c r="B179" s="577"/>
      <c r="C179" s="715" t="s">
        <v>2190</v>
      </c>
      <c r="D179" s="715" t="s">
        <v>2200</v>
      </c>
      <c r="E179" s="577"/>
      <c r="F179" s="702" t="s">
        <v>1423</v>
      </c>
      <c r="G179" s="712">
        <v>0</v>
      </c>
      <c r="H179" s="325"/>
      <c r="I179" s="577"/>
      <c r="J179" s="577"/>
      <c r="K179" s="577">
        <v>0.19500000000000001</v>
      </c>
      <c r="L179" s="577"/>
      <c r="M179" s="558" t="s">
        <v>656</v>
      </c>
      <c r="N179" s="592"/>
      <c r="O179" s="575">
        <v>1</v>
      </c>
      <c r="P179" s="575" t="s">
        <v>860</v>
      </c>
      <c r="Q179" s="561">
        <v>39</v>
      </c>
      <c r="R179" s="809"/>
      <c r="S179" s="558" t="s">
        <v>332</v>
      </c>
      <c r="T179" s="558" t="s">
        <v>332</v>
      </c>
      <c r="U179" s="558" t="s">
        <v>332</v>
      </c>
      <c r="V179" s="558" t="s">
        <v>332</v>
      </c>
      <c r="W179" s="354"/>
      <c r="X179" s="340"/>
      <c r="Y179" s="340"/>
      <c r="Z179" s="327"/>
      <c r="AA179" s="367">
        <v>1</v>
      </c>
      <c r="AB179" s="327"/>
    </row>
    <row r="180" spans="2:28" s="319" customFormat="1" ht="32.25" hidden="1" customHeight="1" x14ac:dyDescent="0.3">
      <c r="B180" s="577"/>
      <c r="C180" s="715" t="s">
        <v>2190</v>
      </c>
      <c r="D180" s="715" t="s">
        <v>2200</v>
      </c>
      <c r="E180" s="577"/>
      <c r="F180" s="702" t="s">
        <v>1423</v>
      </c>
      <c r="G180" s="712">
        <v>0</v>
      </c>
      <c r="H180" s="325"/>
      <c r="I180" s="577"/>
      <c r="J180" s="577"/>
      <c r="K180" s="577">
        <v>7.6200000000000004E-2</v>
      </c>
      <c r="L180" s="577"/>
      <c r="M180" s="558" t="s">
        <v>656</v>
      </c>
      <c r="N180" s="592" t="s">
        <v>1948</v>
      </c>
      <c r="O180" s="575">
        <v>1</v>
      </c>
      <c r="P180" s="575" t="s">
        <v>792</v>
      </c>
      <c r="Q180" s="561">
        <v>15</v>
      </c>
      <c r="R180" s="809"/>
      <c r="S180" s="558" t="s">
        <v>332</v>
      </c>
      <c r="T180" s="558" t="s">
        <v>332</v>
      </c>
      <c r="U180" s="558" t="s">
        <v>332</v>
      </c>
      <c r="V180" s="558" t="s">
        <v>332</v>
      </c>
      <c r="W180" s="354"/>
      <c r="X180" s="340"/>
      <c r="Y180" s="340"/>
      <c r="Z180" s="327"/>
      <c r="AA180" s="367">
        <v>1</v>
      </c>
      <c r="AB180" s="327"/>
    </row>
    <row r="181" spans="2:28" s="319" customFormat="1" ht="32.25" hidden="1" customHeight="1" x14ac:dyDescent="0.3">
      <c r="B181" s="577"/>
      <c r="C181" s="715" t="s">
        <v>2190</v>
      </c>
      <c r="D181" s="715" t="s">
        <v>2200</v>
      </c>
      <c r="E181" s="577"/>
      <c r="F181" s="702" t="s">
        <v>1423</v>
      </c>
      <c r="G181" s="712">
        <v>0</v>
      </c>
      <c r="H181" s="325"/>
      <c r="I181" s="577"/>
      <c r="J181" s="577"/>
      <c r="K181" s="577">
        <v>5.3600000000000002E-2</v>
      </c>
      <c r="L181" s="577"/>
      <c r="M181" s="558" t="s">
        <v>656</v>
      </c>
      <c r="N181" s="592" t="s">
        <v>1948</v>
      </c>
      <c r="O181" s="575">
        <v>1</v>
      </c>
      <c r="P181" s="575" t="s">
        <v>791</v>
      </c>
      <c r="Q181" s="561">
        <v>14</v>
      </c>
      <c r="R181" s="809"/>
      <c r="S181" s="558" t="s">
        <v>332</v>
      </c>
      <c r="T181" s="558" t="s">
        <v>332</v>
      </c>
      <c r="U181" s="558" t="s">
        <v>332</v>
      </c>
      <c r="V181" s="558" t="s">
        <v>332</v>
      </c>
      <c r="W181" s="354"/>
      <c r="X181" s="340"/>
      <c r="Y181" s="340"/>
      <c r="Z181" s="327"/>
      <c r="AA181" s="367">
        <v>1</v>
      </c>
      <c r="AB181" s="327"/>
    </row>
    <row r="182" spans="2:28" s="319" customFormat="1" ht="32.25" hidden="1" customHeight="1" x14ac:dyDescent="0.3">
      <c r="B182" s="577"/>
      <c r="C182" s="715" t="s">
        <v>2190</v>
      </c>
      <c r="D182" s="715" t="s">
        <v>2200</v>
      </c>
      <c r="E182" s="577"/>
      <c r="F182" s="702" t="s">
        <v>1423</v>
      </c>
      <c r="G182" s="712">
        <v>0</v>
      </c>
      <c r="H182" s="325"/>
      <c r="I182" s="577"/>
      <c r="J182" s="577"/>
      <c r="K182" s="577">
        <v>4.7E-2</v>
      </c>
      <c r="L182" s="577"/>
      <c r="M182" s="558" t="s">
        <v>656</v>
      </c>
      <c r="N182" s="592" t="s">
        <v>1948</v>
      </c>
      <c r="O182" s="575">
        <v>1</v>
      </c>
      <c r="P182" s="575" t="s">
        <v>790</v>
      </c>
      <c r="Q182" s="561">
        <v>13</v>
      </c>
      <c r="R182" s="809"/>
      <c r="S182" s="558" t="s">
        <v>332</v>
      </c>
      <c r="T182" s="558" t="s">
        <v>332</v>
      </c>
      <c r="U182" s="558" t="s">
        <v>332</v>
      </c>
      <c r="V182" s="558" t="s">
        <v>332</v>
      </c>
      <c r="W182" s="354"/>
      <c r="X182" s="340"/>
      <c r="Y182" s="340"/>
      <c r="Z182" s="327"/>
      <c r="AA182" s="367">
        <v>1</v>
      </c>
      <c r="AB182" s="327"/>
    </row>
    <row r="183" spans="2:28" s="319" customFormat="1" ht="32.25" hidden="1" customHeight="1" x14ac:dyDescent="0.3">
      <c r="B183" s="577"/>
      <c r="C183" s="715" t="s">
        <v>2190</v>
      </c>
      <c r="D183" s="715" t="s">
        <v>2200</v>
      </c>
      <c r="E183" s="577"/>
      <c r="F183" s="702" t="s">
        <v>1423</v>
      </c>
      <c r="G183" s="712">
        <v>0</v>
      </c>
      <c r="H183" s="325"/>
      <c r="I183" s="577"/>
      <c r="J183" s="577"/>
      <c r="K183" s="577">
        <v>0.1983</v>
      </c>
      <c r="L183" s="577"/>
      <c r="M183" s="558" t="s">
        <v>656</v>
      </c>
      <c r="N183" s="595" t="s">
        <v>966</v>
      </c>
      <c r="O183" s="575">
        <v>1</v>
      </c>
      <c r="P183" s="575" t="s">
        <v>793</v>
      </c>
      <c r="Q183" s="561">
        <v>16</v>
      </c>
      <c r="R183" s="809"/>
      <c r="S183" s="558" t="s">
        <v>332</v>
      </c>
      <c r="T183" s="558" t="s">
        <v>332</v>
      </c>
      <c r="U183" s="558" t="s">
        <v>332</v>
      </c>
      <c r="V183" s="558" t="s">
        <v>332</v>
      </c>
      <c r="W183" s="354"/>
      <c r="X183" s="340"/>
      <c r="Y183" s="340"/>
      <c r="Z183" s="327"/>
      <c r="AA183" s="367">
        <v>1</v>
      </c>
      <c r="AB183" s="327"/>
    </row>
    <row r="184" spans="2:28" s="319" customFormat="1" ht="28.5" customHeight="1" x14ac:dyDescent="0.3">
      <c r="B184" s="577">
        <v>35</v>
      </c>
      <c r="C184" s="715" t="s">
        <v>2190</v>
      </c>
      <c r="D184" s="715" t="s">
        <v>2200</v>
      </c>
      <c r="E184" s="577"/>
      <c r="F184" s="692" t="s">
        <v>2108</v>
      </c>
      <c r="G184" s="712">
        <v>0</v>
      </c>
      <c r="H184" s="325"/>
      <c r="I184" s="577"/>
      <c r="J184" s="577"/>
      <c r="K184" s="577"/>
      <c r="L184" s="577" t="s">
        <v>600</v>
      </c>
      <c r="M184" s="620" t="s">
        <v>886</v>
      </c>
      <c r="N184" s="621" t="s">
        <v>887</v>
      </c>
      <c r="O184" s="575" t="s">
        <v>600</v>
      </c>
      <c r="P184" s="576" t="s">
        <v>730</v>
      </c>
      <c r="Q184" s="561">
        <v>6</v>
      </c>
      <c r="R184" s="809" t="s">
        <v>633</v>
      </c>
      <c r="S184" s="558" t="s">
        <v>332</v>
      </c>
      <c r="T184" s="558" t="s">
        <v>332</v>
      </c>
      <c r="U184" s="558" t="s">
        <v>332</v>
      </c>
      <c r="V184" s="558" t="s">
        <v>332</v>
      </c>
      <c r="W184" s="354"/>
      <c r="X184" s="340"/>
      <c r="Y184" s="340"/>
      <c r="Z184" s="327"/>
      <c r="AA184" s="367">
        <v>1</v>
      </c>
      <c r="AB184" s="327"/>
    </row>
    <row r="185" spans="2:28" s="319" customFormat="1" ht="28.5" hidden="1" customHeight="1" x14ac:dyDescent="0.3">
      <c r="B185" s="577"/>
      <c r="C185" s="715" t="s">
        <v>2190</v>
      </c>
      <c r="D185" s="715" t="s">
        <v>2200</v>
      </c>
      <c r="E185" s="577"/>
      <c r="F185" s="674" t="s">
        <v>667</v>
      </c>
      <c r="G185" s="712">
        <v>0</v>
      </c>
      <c r="H185" s="325"/>
      <c r="I185" s="577"/>
      <c r="J185" s="577">
        <v>0.222</v>
      </c>
      <c r="K185" s="577"/>
      <c r="L185" s="577" t="s">
        <v>600</v>
      </c>
      <c r="M185" s="620" t="s">
        <v>886</v>
      </c>
      <c r="N185" s="621" t="s">
        <v>967</v>
      </c>
      <c r="O185" s="575">
        <v>1</v>
      </c>
      <c r="P185" s="576" t="s">
        <v>737</v>
      </c>
      <c r="Q185" s="561">
        <v>14</v>
      </c>
      <c r="R185" s="809"/>
      <c r="S185" s="558" t="s">
        <v>332</v>
      </c>
      <c r="T185" s="612" t="s">
        <v>332</v>
      </c>
      <c r="U185" s="612" t="s">
        <v>332</v>
      </c>
      <c r="V185" s="612" t="s">
        <v>332</v>
      </c>
      <c r="W185" s="354"/>
      <c r="X185" s="340"/>
      <c r="Y185" s="340"/>
      <c r="Z185" s="327"/>
      <c r="AA185" s="367">
        <v>1</v>
      </c>
      <c r="AB185" s="327"/>
    </row>
    <row r="186" spans="2:28" s="319" customFormat="1" ht="28.5" hidden="1" customHeight="1" x14ac:dyDescent="0.3">
      <c r="B186" s="577"/>
      <c r="C186" s="715" t="s">
        <v>2190</v>
      </c>
      <c r="D186" s="715" t="s">
        <v>2200</v>
      </c>
      <c r="E186" s="577"/>
      <c r="F186" s="674" t="s">
        <v>893</v>
      </c>
      <c r="G186" s="712">
        <v>0</v>
      </c>
      <c r="H186" s="325"/>
      <c r="I186" s="577"/>
      <c r="J186" s="577">
        <v>0.222</v>
      </c>
      <c r="K186" s="577"/>
      <c r="L186" s="577"/>
      <c r="M186" s="620" t="s">
        <v>886</v>
      </c>
      <c r="N186" s="592" t="s">
        <v>1951</v>
      </c>
      <c r="O186" s="575">
        <v>1</v>
      </c>
      <c r="P186" s="576" t="s">
        <v>738</v>
      </c>
      <c r="Q186" s="561">
        <v>15</v>
      </c>
      <c r="R186" s="809"/>
      <c r="S186" s="558" t="s">
        <v>332</v>
      </c>
      <c r="T186" s="612" t="s">
        <v>332</v>
      </c>
      <c r="U186" s="612" t="s">
        <v>332</v>
      </c>
      <c r="V186" s="612" t="s">
        <v>332</v>
      </c>
      <c r="W186" s="354"/>
      <c r="X186" s="340"/>
      <c r="Y186" s="340"/>
      <c r="Z186" s="327"/>
      <c r="AA186" s="367">
        <v>1</v>
      </c>
      <c r="AB186" s="327"/>
    </row>
    <row r="187" spans="2:28" s="319" customFormat="1" ht="28.5" hidden="1" customHeight="1" x14ac:dyDescent="0.3">
      <c r="B187" s="577"/>
      <c r="C187" s="715" t="s">
        <v>2190</v>
      </c>
      <c r="D187" s="715" t="s">
        <v>2200</v>
      </c>
      <c r="E187" s="577"/>
      <c r="F187" s="673" t="s">
        <v>663</v>
      </c>
      <c r="G187" s="712">
        <v>0</v>
      </c>
      <c r="H187" s="325"/>
      <c r="I187" s="577"/>
      <c r="J187" s="577"/>
      <c r="K187" s="577">
        <v>0.14799999999999999</v>
      </c>
      <c r="L187" s="577" t="s">
        <v>600</v>
      </c>
      <c r="M187" s="620" t="s">
        <v>886</v>
      </c>
      <c r="N187" s="621" t="s">
        <v>887</v>
      </c>
      <c r="O187" s="575">
        <v>1</v>
      </c>
      <c r="P187" s="576" t="s">
        <v>732</v>
      </c>
      <c r="Q187" s="561">
        <v>8</v>
      </c>
      <c r="R187" s="809"/>
      <c r="S187" s="558" t="s">
        <v>332</v>
      </c>
      <c r="T187" s="612" t="s">
        <v>332</v>
      </c>
      <c r="U187" s="612" t="s">
        <v>332</v>
      </c>
      <c r="V187" s="612" t="s">
        <v>332</v>
      </c>
      <c r="W187" s="354"/>
      <c r="X187" s="340"/>
      <c r="Y187" s="340"/>
      <c r="Z187" s="327"/>
      <c r="AA187" s="367">
        <v>1</v>
      </c>
      <c r="AB187" s="327"/>
    </row>
    <row r="188" spans="2:28" s="319" customFormat="1" ht="28.5" hidden="1" customHeight="1" x14ac:dyDescent="0.3">
      <c r="B188" s="577"/>
      <c r="C188" s="715" t="s">
        <v>2190</v>
      </c>
      <c r="D188" s="715" t="s">
        <v>2200</v>
      </c>
      <c r="E188" s="577"/>
      <c r="F188" s="673" t="s">
        <v>664</v>
      </c>
      <c r="G188" s="712">
        <v>0</v>
      </c>
      <c r="H188" s="325"/>
      <c r="I188" s="577"/>
      <c r="J188" s="577"/>
      <c r="K188" s="577">
        <v>0.30199999999999999</v>
      </c>
      <c r="L188" s="577"/>
      <c r="M188" s="620" t="s">
        <v>886</v>
      </c>
      <c r="N188" s="621" t="s">
        <v>887</v>
      </c>
      <c r="O188" s="575">
        <v>1</v>
      </c>
      <c r="P188" s="576" t="s">
        <v>734</v>
      </c>
      <c r="Q188" s="561">
        <v>10</v>
      </c>
      <c r="R188" s="809"/>
      <c r="S188" s="558" t="s">
        <v>332</v>
      </c>
      <c r="T188" s="612" t="s">
        <v>332</v>
      </c>
      <c r="U188" s="612" t="s">
        <v>332</v>
      </c>
      <c r="V188" s="612" t="s">
        <v>332</v>
      </c>
      <c r="W188" s="354"/>
      <c r="X188" s="340"/>
      <c r="Y188" s="340"/>
      <c r="Z188" s="327"/>
      <c r="AA188" s="367">
        <v>1</v>
      </c>
      <c r="AB188" s="327"/>
    </row>
    <row r="189" spans="2:28" s="319" customFormat="1" ht="28.5" hidden="1" customHeight="1" x14ac:dyDescent="0.3">
      <c r="B189" s="577"/>
      <c r="C189" s="715" t="s">
        <v>2190</v>
      </c>
      <c r="D189" s="715" t="s">
        <v>2200</v>
      </c>
      <c r="E189" s="577"/>
      <c r="F189" s="673" t="s">
        <v>665</v>
      </c>
      <c r="G189" s="712">
        <v>0</v>
      </c>
      <c r="H189" s="325"/>
      <c r="I189" s="577"/>
      <c r="J189" s="577"/>
      <c r="K189" s="577">
        <v>0.20399999999999999</v>
      </c>
      <c r="L189" s="577"/>
      <c r="M189" s="620" t="s">
        <v>886</v>
      </c>
      <c r="N189" s="621" t="s">
        <v>887</v>
      </c>
      <c r="O189" s="575">
        <v>1</v>
      </c>
      <c r="P189" s="576" t="s">
        <v>733</v>
      </c>
      <c r="Q189" s="561">
        <v>9</v>
      </c>
      <c r="R189" s="809"/>
      <c r="S189" s="558" t="s">
        <v>332</v>
      </c>
      <c r="T189" s="612" t="s">
        <v>332</v>
      </c>
      <c r="U189" s="612" t="s">
        <v>332</v>
      </c>
      <c r="V189" s="612" t="s">
        <v>332</v>
      </c>
      <c r="W189" s="354"/>
      <c r="X189" s="340"/>
      <c r="Y189" s="340"/>
      <c r="Z189" s="327"/>
      <c r="AA189" s="367">
        <v>1</v>
      </c>
      <c r="AB189" s="327"/>
    </row>
    <row r="190" spans="2:28" s="319" customFormat="1" ht="28.5" hidden="1" customHeight="1" x14ac:dyDescent="0.3">
      <c r="B190" s="577"/>
      <c r="C190" s="715" t="s">
        <v>2190</v>
      </c>
      <c r="D190" s="715" t="s">
        <v>2200</v>
      </c>
      <c r="E190" s="577"/>
      <c r="F190" s="663" t="s">
        <v>671</v>
      </c>
      <c r="G190" s="712">
        <v>0</v>
      </c>
      <c r="H190" s="325"/>
      <c r="I190" s="577"/>
      <c r="J190" s="577"/>
      <c r="K190" s="585">
        <v>0.76</v>
      </c>
      <c r="L190" s="577"/>
      <c r="M190" s="620" t="s">
        <v>656</v>
      </c>
      <c r="N190" s="574"/>
      <c r="O190" s="575">
        <v>1</v>
      </c>
      <c r="P190" s="576" t="s">
        <v>758</v>
      </c>
      <c r="Q190" s="561">
        <v>28</v>
      </c>
      <c r="R190" s="809"/>
      <c r="S190" s="558" t="s">
        <v>332</v>
      </c>
      <c r="T190" s="612" t="s">
        <v>332</v>
      </c>
      <c r="U190" s="612" t="s">
        <v>332</v>
      </c>
      <c r="V190" s="612" t="s">
        <v>332</v>
      </c>
      <c r="W190" s="354"/>
      <c r="X190" s="340"/>
      <c r="Y190" s="340"/>
      <c r="Z190" s="327"/>
      <c r="AA190" s="367">
        <v>1</v>
      </c>
      <c r="AB190" s="327"/>
    </row>
    <row r="191" spans="2:28" s="319" customFormat="1" ht="28.5" customHeight="1" x14ac:dyDescent="0.3">
      <c r="B191" s="577">
        <v>36</v>
      </c>
      <c r="C191" s="715" t="s">
        <v>2190</v>
      </c>
      <c r="D191" s="715" t="s">
        <v>2200</v>
      </c>
      <c r="E191" s="577"/>
      <c r="F191" s="692" t="s">
        <v>2109</v>
      </c>
      <c r="G191" s="712">
        <v>0</v>
      </c>
      <c r="H191" s="325"/>
      <c r="I191" s="577"/>
      <c r="J191" s="577"/>
      <c r="K191" s="577"/>
      <c r="L191" s="577" t="s">
        <v>600</v>
      </c>
      <c r="M191" s="620" t="s">
        <v>886</v>
      </c>
      <c r="N191" s="621" t="s">
        <v>887</v>
      </c>
      <c r="O191" s="575" t="s">
        <v>600</v>
      </c>
      <c r="P191" s="576" t="s">
        <v>731</v>
      </c>
      <c r="Q191" s="561">
        <v>7</v>
      </c>
      <c r="R191" s="809"/>
      <c r="S191" s="558" t="s">
        <v>332</v>
      </c>
      <c r="T191" s="612" t="s">
        <v>332</v>
      </c>
      <c r="U191" s="612" t="s">
        <v>332</v>
      </c>
      <c r="V191" s="612" t="s">
        <v>332</v>
      </c>
      <c r="W191" s="354"/>
      <c r="X191" s="340"/>
      <c r="Y191" s="340"/>
      <c r="Z191" s="327"/>
      <c r="AA191" s="367">
        <v>1</v>
      </c>
      <c r="AB191" s="327"/>
    </row>
    <row r="192" spans="2:28" s="319" customFormat="1" ht="105.75" hidden="1" customHeight="1" x14ac:dyDescent="0.3">
      <c r="B192" s="577"/>
      <c r="C192" s="715" t="s">
        <v>2190</v>
      </c>
      <c r="D192" s="715" t="s">
        <v>2200</v>
      </c>
      <c r="E192" s="577"/>
      <c r="F192" s="673" t="s">
        <v>662</v>
      </c>
      <c r="G192" s="712">
        <v>0</v>
      </c>
      <c r="H192" s="325"/>
      <c r="I192" s="577"/>
      <c r="J192" s="577">
        <v>0.91</v>
      </c>
      <c r="K192" s="577"/>
      <c r="L192" s="577"/>
      <c r="M192" s="620" t="s">
        <v>886</v>
      </c>
      <c r="N192" s="579" t="s">
        <v>984</v>
      </c>
      <c r="O192" s="575">
        <v>1</v>
      </c>
      <c r="P192" s="575" t="s">
        <v>739</v>
      </c>
      <c r="Q192" s="561">
        <v>16</v>
      </c>
      <c r="R192" s="809"/>
      <c r="S192" s="558" t="s">
        <v>332</v>
      </c>
      <c r="T192" s="612" t="s">
        <v>332</v>
      </c>
      <c r="U192" s="612" t="s">
        <v>332</v>
      </c>
      <c r="V192" s="612" t="s">
        <v>332</v>
      </c>
      <c r="W192" s="354"/>
      <c r="X192" s="340"/>
      <c r="Y192" s="340"/>
      <c r="Z192" s="327"/>
      <c r="AA192" s="367">
        <v>1</v>
      </c>
      <c r="AB192" s="327"/>
    </row>
    <row r="193" spans="2:28" s="319" customFormat="1" ht="28.5" hidden="1" customHeight="1" x14ac:dyDescent="0.3">
      <c r="B193" s="577"/>
      <c r="C193" s="715" t="s">
        <v>2190</v>
      </c>
      <c r="D193" s="715" t="s">
        <v>2200</v>
      </c>
      <c r="E193" s="577"/>
      <c r="F193" s="673" t="s">
        <v>666</v>
      </c>
      <c r="G193" s="712">
        <v>0</v>
      </c>
      <c r="H193" s="325"/>
      <c r="I193" s="577"/>
      <c r="J193" s="577">
        <v>0.91</v>
      </c>
      <c r="K193" s="577"/>
      <c r="L193" s="577"/>
      <c r="M193" s="620" t="s">
        <v>886</v>
      </c>
      <c r="N193" s="621"/>
      <c r="O193" s="575">
        <v>1</v>
      </c>
      <c r="P193" s="575" t="s">
        <v>740</v>
      </c>
      <c r="Q193" s="561">
        <v>17</v>
      </c>
      <c r="R193" s="809"/>
      <c r="S193" s="558" t="s">
        <v>332</v>
      </c>
      <c r="T193" s="612" t="s">
        <v>332</v>
      </c>
      <c r="U193" s="612" t="s">
        <v>332</v>
      </c>
      <c r="V193" s="612" t="s">
        <v>332</v>
      </c>
      <c r="W193" s="354"/>
      <c r="X193" s="340"/>
      <c r="Y193" s="340"/>
      <c r="Z193" s="327"/>
      <c r="AA193" s="367">
        <v>1</v>
      </c>
      <c r="AB193" s="327"/>
    </row>
    <row r="194" spans="2:28" s="319" customFormat="1" ht="28.5" hidden="1" customHeight="1" x14ac:dyDescent="0.3">
      <c r="B194" s="577"/>
      <c r="C194" s="715" t="s">
        <v>2190</v>
      </c>
      <c r="D194" s="715" t="s">
        <v>2200</v>
      </c>
      <c r="E194" s="577"/>
      <c r="F194" s="673" t="s">
        <v>668</v>
      </c>
      <c r="G194" s="712">
        <v>0</v>
      </c>
      <c r="H194" s="325"/>
      <c r="I194" s="577"/>
      <c r="J194" s="577"/>
      <c r="K194" s="577">
        <v>0.25600000000000001</v>
      </c>
      <c r="L194" s="577"/>
      <c r="M194" s="620" t="s">
        <v>886</v>
      </c>
      <c r="N194" s="621" t="s">
        <v>887</v>
      </c>
      <c r="O194" s="575">
        <v>1</v>
      </c>
      <c r="P194" s="622" t="s">
        <v>831</v>
      </c>
      <c r="Q194" s="561">
        <v>11</v>
      </c>
      <c r="R194" s="809"/>
      <c r="S194" s="558" t="s">
        <v>332</v>
      </c>
      <c r="T194" s="612" t="s">
        <v>332</v>
      </c>
      <c r="U194" s="612" t="s">
        <v>332</v>
      </c>
      <c r="V194" s="612" t="s">
        <v>332</v>
      </c>
      <c r="W194" s="354"/>
      <c r="X194" s="340"/>
      <c r="Y194" s="340"/>
      <c r="Z194" s="327"/>
      <c r="AA194" s="367">
        <v>1</v>
      </c>
      <c r="AB194" s="327"/>
    </row>
    <row r="195" spans="2:28" s="319" customFormat="1" ht="28.5" hidden="1" customHeight="1" x14ac:dyDescent="0.3">
      <c r="B195" s="577"/>
      <c r="C195" s="715" t="s">
        <v>2190</v>
      </c>
      <c r="D195" s="715" t="s">
        <v>2200</v>
      </c>
      <c r="E195" s="577"/>
      <c r="F195" s="673" t="s">
        <v>669</v>
      </c>
      <c r="G195" s="712">
        <v>0</v>
      </c>
      <c r="H195" s="325"/>
      <c r="I195" s="577"/>
      <c r="J195" s="577"/>
      <c r="K195" s="577">
        <v>0.17199999999999999</v>
      </c>
      <c r="L195" s="577"/>
      <c r="M195" s="620" t="s">
        <v>886</v>
      </c>
      <c r="N195" s="621" t="s">
        <v>887</v>
      </c>
      <c r="O195" s="575">
        <v>1</v>
      </c>
      <c r="P195" s="576" t="s">
        <v>735</v>
      </c>
      <c r="Q195" s="561">
        <v>12</v>
      </c>
      <c r="R195" s="809"/>
      <c r="S195" s="558" t="s">
        <v>332</v>
      </c>
      <c r="T195" s="612" t="s">
        <v>332</v>
      </c>
      <c r="U195" s="612" t="s">
        <v>332</v>
      </c>
      <c r="V195" s="612" t="s">
        <v>332</v>
      </c>
      <c r="W195" s="354"/>
      <c r="X195" s="340"/>
      <c r="Y195" s="340"/>
      <c r="Z195" s="327"/>
      <c r="AA195" s="367">
        <v>1</v>
      </c>
      <c r="AB195" s="327"/>
    </row>
    <row r="196" spans="2:28" s="319" customFormat="1" ht="28.5" hidden="1" customHeight="1" x14ac:dyDescent="0.3">
      <c r="B196" s="577"/>
      <c r="C196" s="715" t="s">
        <v>2190</v>
      </c>
      <c r="D196" s="715" t="s">
        <v>2200</v>
      </c>
      <c r="E196" s="577"/>
      <c r="F196" s="673" t="s">
        <v>670</v>
      </c>
      <c r="G196" s="712">
        <v>0</v>
      </c>
      <c r="H196" s="325"/>
      <c r="I196" s="577"/>
      <c r="J196" s="577"/>
      <c r="K196" s="577">
        <v>0.252</v>
      </c>
      <c r="L196" s="577"/>
      <c r="M196" s="620" t="s">
        <v>886</v>
      </c>
      <c r="N196" s="621" t="s">
        <v>887</v>
      </c>
      <c r="O196" s="575">
        <v>1</v>
      </c>
      <c r="P196" s="576" t="s">
        <v>736</v>
      </c>
      <c r="Q196" s="561">
        <v>13</v>
      </c>
      <c r="R196" s="809"/>
      <c r="S196" s="558" t="s">
        <v>332</v>
      </c>
      <c r="T196" s="612" t="s">
        <v>332</v>
      </c>
      <c r="U196" s="612" t="s">
        <v>332</v>
      </c>
      <c r="V196" s="612" t="s">
        <v>332</v>
      </c>
      <c r="W196" s="354"/>
      <c r="X196" s="340"/>
      <c r="Y196" s="340"/>
      <c r="Z196" s="327"/>
      <c r="AA196" s="367">
        <v>1</v>
      </c>
      <c r="AB196" s="327"/>
    </row>
    <row r="197" spans="2:28" s="319" customFormat="1" ht="28.5" hidden="1" customHeight="1" x14ac:dyDescent="0.3">
      <c r="B197" s="577"/>
      <c r="C197" s="715" t="s">
        <v>2190</v>
      </c>
      <c r="D197" s="715" t="s">
        <v>2200</v>
      </c>
      <c r="E197" s="577"/>
      <c r="F197" s="663" t="s">
        <v>659</v>
      </c>
      <c r="G197" s="712">
        <v>0</v>
      </c>
      <c r="H197" s="325"/>
      <c r="I197" s="577"/>
      <c r="J197" s="577"/>
      <c r="K197" s="577">
        <v>0.88</v>
      </c>
      <c r="L197" s="577"/>
      <c r="M197" s="558" t="s">
        <v>656</v>
      </c>
      <c r="N197" s="574"/>
      <c r="O197" s="575">
        <v>1</v>
      </c>
      <c r="P197" s="576" t="s">
        <v>757</v>
      </c>
      <c r="Q197" s="561">
        <v>29</v>
      </c>
      <c r="R197" s="809"/>
      <c r="S197" s="558" t="s">
        <v>332</v>
      </c>
      <c r="T197" s="612" t="s">
        <v>332</v>
      </c>
      <c r="U197" s="612" t="s">
        <v>332</v>
      </c>
      <c r="V197" s="612" t="s">
        <v>332</v>
      </c>
      <c r="W197" s="354"/>
      <c r="X197" s="340"/>
      <c r="Y197" s="340"/>
      <c r="Z197" s="327"/>
      <c r="AA197" s="367">
        <v>1</v>
      </c>
      <c r="AB197" s="327"/>
    </row>
    <row r="198" spans="2:28" s="319" customFormat="1" ht="28.5" hidden="1" customHeight="1" x14ac:dyDescent="0.3">
      <c r="B198" s="577"/>
      <c r="C198" s="715" t="s">
        <v>2190</v>
      </c>
      <c r="D198" s="715" t="s">
        <v>2200</v>
      </c>
      <c r="E198" s="577"/>
      <c r="F198" s="669" t="s">
        <v>660</v>
      </c>
      <c r="G198" s="712">
        <v>0</v>
      </c>
      <c r="H198" s="325"/>
      <c r="I198" s="577"/>
      <c r="J198" s="577"/>
      <c r="K198" s="577">
        <v>0.13600000000000001</v>
      </c>
      <c r="L198" s="577"/>
      <c r="M198" s="558" t="s">
        <v>656</v>
      </c>
      <c r="N198" s="574"/>
      <c r="O198" s="575">
        <v>1</v>
      </c>
      <c r="P198" s="576" t="s">
        <v>747</v>
      </c>
      <c r="Q198" s="561">
        <v>26</v>
      </c>
      <c r="R198" s="809"/>
      <c r="S198" s="558" t="s">
        <v>332</v>
      </c>
      <c r="T198" s="612" t="s">
        <v>332</v>
      </c>
      <c r="U198" s="612" t="s">
        <v>332</v>
      </c>
      <c r="V198" s="612" t="s">
        <v>332</v>
      </c>
      <c r="W198" s="354"/>
      <c r="X198" s="340"/>
      <c r="Y198" s="340"/>
      <c r="Z198" s="327"/>
      <c r="AA198" s="367">
        <v>1</v>
      </c>
      <c r="AB198" s="327"/>
    </row>
    <row r="199" spans="2:28" s="319" customFormat="1" ht="28.5" hidden="1" customHeight="1" x14ac:dyDescent="0.3">
      <c r="B199" s="577"/>
      <c r="C199" s="715" t="s">
        <v>2190</v>
      </c>
      <c r="D199" s="715" t="s">
        <v>2200</v>
      </c>
      <c r="E199" s="577"/>
      <c r="F199" s="663" t="s">
        <v>660</v>
      </c>
      <c r="G199" s="712">
        <v>0</v>
      </c>
      <c r="H199" s="325"/>
      <c r="I199" s="577"/>
      <c r="J199" s="577"/>
      <c r="K199" s="577">
        <v>0.16800000000000001</v>
      </c>
      <c r="L199" s="577"/>
      <c r="M199" s="558" t="s">
        <v>656</v>
      </c>
      <c r="N199" s="574"/>
      <c r="O199" s="575">
        <v>1</v>
      </c>
      <c r="P199" s="576" t="s">
        <v>744</v>
      </c>
      <c r="Q199" s="561">
        <v>27</v>
      </c>
      <c r="R199" s="809"/>
      <c r="S199" s="558" t="s">
        <v>332</v>
      </c>
      <c r="T199" s="612" t="s">
        <v>332</v>
      </c>
      <c r="U199" s="612" t="s">
        <v>332</v>
      </c>
      <c r="V199" s="612" t="s">
        <v>332</v>
      </c>
      <c r="W199" s="354"/>
      <c r="X199" s="340"/>
      <c r="Y199" s="340"/>
      <c r="Z199" s="327"/>
      <c r="AA199" s="367">
        <v>1</v>
      </c>
      <c r="AB199" s="327"/>
    </row>
    <row r="200" spans="2:28" s="319" customFormat="1" ht="28.5" hidden="1" customHeight="1" x14ac:dyDescent="0.3">
      <c r="B200" s="577"/>
      <c r="C200" s="715" t="s">
        <v>2190</v>
      </c>
      <c r="D200" s="715" t="s">
        <v>2200</v>
      </c>
      <c r="E200" s="577"/>
      <c r="F200" s="663" t="s">
        <v>660</v>
      </c>
      <c r="G200" s="712">
        <v>0</v>
      </c>
      <c r="H200" s="325"/>
      <c r="I200" s="577"/>
      <c r="J200" s="577"/>
      <c r="K200" s="577">
        <v>0.184</v>
      </c>
      <c r="L200" s="577"/>
      <c r="M200" s="558" t="s">
        <v>656</v>
      </c>
      <c r="N200" s="574"/>
      <c r="O200" s="575">
        <v>1</v>
      </c>
      <c r="P200" s="576" t="s">
        <v>746</v>
      </c>
      <c r="Q200" s="561">
        <v>30</v>
      </c>
      <c r="R200" s="809"/>
      <c r="S200" s="558" t="s">
        <v>332</v>
      </c>
      <c r="T200" s="612" t="s">
        <v>332</v>
      </c>
      <c r="U200" s="612" t="s">
        <v>332</v>
      </c>
      <c r="V200" s="612" t="s">
        <v>332</v>
      </c>
      <c r="W200" s="354"/>
      <c r="X200" s="340"/>
      <c r="Y200" s="340"/>
      <c r="Z200" s="327"/>
      <c r="AA200" s="367">
        <v>1</v>
      </c>
      <c r="AB200" s="327"/>
    </row>
    <row r="201" spans="2:28" s="319" customFormat="1" ht="28.5" hidden="1" customHeight="1" x14ac:dyDescent="0.3">
      <c r="B201" s="577"/>
      <c r="C201" s="715" t="s">
        <v>2190</v>
      </c>
      <c r="D201" s="715" t="s">
        <v>2200</v>
      </c>
      <c r="E201" s="577"/>
      <c r="F201" s="663" t="s">
        <v>660</v>
      </c>
      <c r="G201" s="712">
        <v>0</v>
      </c>
      <c r="H201" s="325"/>
      <c r="I201" s="577"/>
      <c r="J201" s="577"/>
      <c r="K201" s="577">
        <v>0.106</v>
      </c>
      <c r="L201" s="577"/>
      <c r="M201" s="558" t="s">
        <v>656</v>
      </c>
      <c r="N201" s="574"/>
      <c r="O201" s="575">
        <v>1</v>
      </c>
      <c r="P201" s="576" t="s">
        <v>745</v>
      </c>
      <c r="Q201" s="561">
        <v>25</v>
      </c>
      <c r="R201" s="809"/>
      <c r="S201" s="558" t="s">
        <v>332</v>
      </c>
      <c r="T201" s="612" t="s">
        <v>332</v>
      </c>
      <c r="U201" s="612" t="s">
        <v>332</v>
      </c>
      <c r="V201" s="612" t="s">
        <v>332</v>
      </c>
      <c r="W201" s="354"/>
      <c r="X201" s="340"/>
      <c r="Y201" s="340"/>
      <c r="Z201" s="327"/>
      <c r="AA201" s="367">
        <v>1</v>
      </c>
      <c r="AB201" s="327"/>
    </row>
    <row r="202" spans="2:28" s="327" customFormat="1" ht="74.25" customHeight="1" x14ac:dyDescent="0.3">
      <c r="B202" s="577">
        <v>37</v>
      </c>
      <c r="C202" s="715" t="s">
        <v>2190</v>
      </c>
      <c r="D202" s="715" t="s">
        <v>2200</v>
      </c>
      <c r="E202" s="577"/>
      <c r="F202" s="692" t="s">
        <v>2110</v>
      </c>
      <c r="G202" s="712">
        <v>0</v>
      </c>
      <c r="H202" s="325"/>
      <c r="I202" s="577"/>
      <c r="J202" s="577"/>
      <c r="K202" s="577"/>
      <c r="L202" s="577" t="s">
        <v>600</v>
      </c>
      <c r="M202" s="558" t="s">
        <v>698</v>
      </c>
      <c r="N202" s="579"/>
      <c r="O202" s="575" t="s">
        <v>600</v>
      </c>
      <c r="P202" s="623" t="s">
        <v>888</v>
      </c>
      <c r="Q202" s="561">
        <v>9</v>
      </c>
      <c r="R202" s="807" t="s">
        <v>450</v>
      </c>
      <c r="S202" s="624" t="s">
        <v>600</v>
      </c>
      <c r="T202" s="624" t="s">
        <v>600</v>
      </c>
      <c r="U202" s="625" t="s">
        <v>600</v>
      </c>
      <c r="V202" s="559" t="s">
        <v>332</v>
      </c>
      <c r="W202" s="357"/>
      <c r="X202" s="358"/>
      <c r="Y202" s="358"/>
      <c r="AA202" s="367">
        <v>1</v>
      </c>
    </row>
    <row r="203" spans="2:28" s="327" customFormat="1" ht="56.25" hidden="1" customHeight="1" x14ac:dyDescent="0.3">
      <c r="B203" s="577"/>
      <c r="C203" s="715" t="s">
        <v>2190</v>
      </c>
      <c r="D203" s="715" t="s">
        <v>2200</v>
      </c>
      <c r="E203" s="577"/>
      <c r="F203" s="702" t="s">
        <v>1424</v>
      </c>
      <c r="G203" s="712">
        <v>0</v>
      </c>
      <c r="H203" s="325"/>
      <c r="I203" s="577"/>
      <c r="J203" s="567">
        <f>0.019*4</f>
        <v>7.5999999999999998E-2</v>
      </c>
      <c r="K203" s="626"/>
      <c r="L203" s="577"/>
      <c r="M203" s="558" t="s">
        <v>698</v>
      </c>
      <c r="N203" s="592"/>
      <c r="O203" s="560">
        <v>1</v>
      </c>
      <c r="P203" s="518" t="s">
        <v>721</v>
      </c>
      <c r="Q203" s="561">
        <v>8</v>
      </c>
      <c r="R203" s="807"/>
      <c r="S203" s="624" t="s">
        <v>600</v>
      </c>
      <c r="T203" s="624" t="s">
        <v>600</v>
      </c>
      <c r="U203" s="624" t="s">
        <v>600</v>
      </c>
      <c r="V203" s="559" t="s">
        <v>332</v>
      </c>
      <c r="W203" s="354"/>
      <c r="X203" s="340"/>
      <c r="Y203" s="340"/>
      <c r="AA203" s="367">
        <v>1</v>
      </c>
    </row>
    <row r="204" spans="2:28" s="327" customFormat="1" ht="56.25" customHeight="1" x14ac:dyDescent="0.3">
      <c r="B204" s="577">
        <v>38</v>
      </c>
      <c r="C204" s="715" t="s">
        <v>2190</v>
      </c>
      <c r="D204" s="715" t="s">
        <v>2200</v>
      </c>
      <c r="E204" s="577"/>
      <c r="F204" s="692" t="s">
        <v>2111</v>
      </c>
      <c r="G204" s="712">
        <v>0</v>
      </c>
      <c r="H204" s="325"/>
      <c r="I204" s="577"/>
      <c r="J204" s="577"/>
      <c r="K204" s="577"/>
      <c r="L204" s="577" t="s">
        <v>600</v>
      </c>
      <c r="M204" s="558" t="s">
        <v>656</v>
      </c>
      <c r="N204" s="574"/>
      <c r="O204" s="560" t="s">
        <v>600</v>
      </c>
      <c r="P204" s="627" t="s">
        <v>1081</v>
      </c>
      <c r="Q204" s="561">
        <v>45</v>
      </c>
      <c r="R204" s="628" t="s">
        <v>1031</v>
      </c>
      <c r="S204" s="616" t="s">
        <v>332</v>
      </c>
      <c r="T204" s="616" t="s">
        <v>332</v>
      </c>
      <c r="U204" s="616" t="s">
        <v>332</v>
      </c>
      <c r="V204" s="559" t="s">
        <v>332</v>
      </c>
      <c r="W204" s="357"/>
      <c r="X204" s="358"/>
      <c r="Y204" s="358"/>
      <c r="AA204" s="367">
        <v>1</v>
      </c>
    </row>
    <row r="205" spans="2:28" s="327" customFormat="1" ht="39" hidden="1" customHeight="1" x14ac:dyDescent="0.3">
      <c r="B205" s="577"/>
      <c r="C205" s="715" t="s">
        <v>2190</v>
      </c>
      <c r="D205" s="715" t="s">
        <v>2200</v>
      </c>
      <c r="E205" s="577"/>
      <c r="F205" s="702" t="s">
        <v>1425</v>
      </c>
      <c r="G205" s="712">
        <v>0</v>
      </c>
      <c r="H205" s="325"/>
      <c r="I205" s="577"/>
      <c r="J205" s="585">
        <f>0.438+0.438</f>
        <v>0.876</v>
      </c>
      <c r="K205" s="577"/>
      <c r="L205" s="577"/>
      <c r="M205" s="558" t="s">
        <v>656</v>
      </c>
      <c r="N205" s="574"/>
      <c r="O205" s="560">
        <v>1</v>
      </c>
      <c r="P205" s="627" t="s">
        <v>1082</v>
      </c>
      <c r="Q205" s="561" t="s">
        <v>986</v>
      </c>
      <c r="R205" s="628"/>
      <c r="S205" s="616" t="s">
        <v>332</v>
      </c>
      <c r="T205" s="616" t="s">
        <v>332</v>
      </c>
      <c r="U205" s="616" t="s">
        <v>332</v>
      </c>
      <c r="V205" s="559" t="s">
        <v>332</v>
      </c>
      <c r="W205" s="354"/>
      <c r="X205" s="340"/>
      <c r="Y205" s="340"/>
      <c r="AA205" s="367">
        <v>1</v>
      </c>
    </row>
    <row r="206" spans="2:28" s="327" customFormat="1" ht="39" hidden="1" customHeight="1" x14ac:dyDescent="0.3">
      <c r="B206" s="577"/>
      <c r="C206" s="715" t="s">
        <v>2190</v>
      </c>
      <c r="D206" s="715" t="s">
        <v>2200</v>
      </c>
      <c r="E206" s="577"/>
      <c r="F206" s="702" t="s">
        <v>1426</v>
      </c>
      <c r="G206" s="712">
        <v>0</v>
      </c>
      <c r="H206" s="325"/>
      <c r="I206" s="577"/>
      <c r="J206" s="577"/>
      <c r="K206" s="585">
        <f>0.046+0.044+0.07+0.068+0.052+0.05+0.12+0.118</f>
        <v>0.56800000000000006</v>
      </c>
      <c r="L206" s="577"/>
      <c r="M206" s="558" t="s">
        <v>656</v>
      </c>
      <c r="N206" s="629"/>
      <c r="O206" s="560">
        <v>1</v>
      </c>
      <c r="P206" s="627" t="s">
        <v>1083</v>
      </c>
      <c r="Q206" s="561" t="s">
        <v>985</v>
      </c>
      <c r="R206" s="628"/>
      <c r="S206" s="616" t="s">
        <v>332</v>
      </c>
      <c r="T206" s="616" t="s">
        <v>332</v>
      </c>
      <c r="U206" s="616" t="s">
        <v>332</v>
      </c>
      <c r="V206" s="559" t="s">
        <v>332</v>
      </c>
      <c r="W206" s="354"/>
      <c r="X206" s="340"/>
      <c r="Y206" s="340"/>
      <c r="AA206" s="367">
        <v>1</v>
      </c>
    </row>
    <row r="207" spans="2:28" s="319" customFormat="1" ht="56.25" hidden="1" customHeight="1" x14ac:dyDescent="0.3">
      <c r="B207" s="626" t="s">
        <v>1604</v>
      </c>
      <c r="C207" s="715" t="s">
        <v>2190</v>
      </c>
      <c r="D207" s="715" t="s">
        <v>2200</v>
      </c>
      <c r="E207" s="691"/>
      <c r="F207" s="673" t="s">
        <v>702</v>
      </c>
      <c r="G207" s="712">
        <v>0</v>
      </c>
      <c r="H207" s="325"/>
      <c r="I207" s="577"/>
      <c r="J207" s="577">
        <f>1.603*2</f>
        <v>3.206</v>
      </c>
      <c r="K207" s="577"/>
      <c r="L207" s="577"/>
      <c r="M207" s="558" t="s">
        <v>655</v>
      </c>
      <c r="N207" s="579" t="s">
        <v>983</v>
      </c>
      <c r="O207" s="560"/>
      <c r="P207" s="587" t="s">
        <v>950</v>
      </c>
      <c r="Q207" s="561">
        <v>2</v>
      </c>
      <c r="R207" s="626" t="s">
        <v>450</v>
      </c>
      <c r="S207" s="625" t="s">
        <v>332</v>
      </c>
      <c r="T207" s="625" t="s">
        <v>332</v>
      </c>
      <c r="U207" s="625" t="s">
        <v>332</v>
      </c>
      <c r="V207" s="559" t="s">
        <v>332</v>
      </c>
      <c r="W207" s="354"/>
      <c r="X207" s="340"/>
      <c r="Y207" s="340"/>
      <c r="AA207" s="367"/>
      <c r="AB207" s="348"/>
    </row>
    <row r="208" spans="2:28" s="327" customFormat="1" ht="66.75" customHeight="1" x14ac:dyDescent="0.3">
      <c r="B208" s="577">
        <v>39</v>
      </c>
      <c r="C208" s="715" t="s">
        <v>2190</v>
      </c>
      <c r="D208" s="715" t="s">
        <v>2200</v>
      </c>
      <c r="E208" s="577"/>
      <c r="F208" s="692" t="s">
        <v>2112</v>
      </c>
      <c r="G208" s="712">
        <v>0</v>
      </c>
      <c r="H208" s="325"/>
      <c r="I208" s="577"/>
      <c r="J208" s="577"/>
      <c r="K208" s="577"/>
      <c r="L208" s="577" t="s">
        <v>600</v>
      </c>
      <c r="M208" s="558" t="s">
        <v>698</v>
      </c>
      <c r="N208" s="579" t="s">
        <v>890</v>
      </c>
      <c r="O208" s="560" t="s">
        <v>600</v>
      </c>
      <c r="P208" s="560" t="s">
        <v>889</v>
      </c>
      <c r="Q208" s="561">
        <v>21</v>
      </c>
      <c r="R208" s="829" t="s">
        <v>634</v>
      </c>
      <c r="S208" s="606" t="s">
        <v>600</v>
      </c>
      <c r="T208" s="606" t="s">
        <v>600</v>
      </c>
      <c r="U208" s="606" t="s">
        <v>600</v>
      </c>
      <c r="V208" s="559" t="s">
        <v>332</v>
      </c>
      <c r="W208" s="354"/>
      <c r="X208" s="340"/>
      <c r="Y208" s="340"/>
      <c r="AA208" s="367">
        <v>1</v>
      </c>
    </row>
    <row r="209" spans="2:28" s="327" customFormat="1" ht="102.75" hidden="1" customHeight="1" x14ac:dyDescent="0.3">
      <c r="B209" s="577"/>
      <c r="C209" s="715" t="s">
        <v>2190</v>
      </c>
      <c r="D209" s="715" t="s">
        <v>2200</v>
      </c>
      <c r="E209" s="577"/>
      <c r="F209" s="673" t="s">
        <v>705</v>
      </c>
      <c r="G209" s="712">
        <v>0</v>
      </c>
      <c r="H209" s="325"/>
      <c r="I209" s="577"/>
      <c r="J209" s="577">
        <v>0.52</v>
      </c>
      <c r="K209" s="577"/>
      <c r="L209" s="577"/>
      <c r="M209" s="558" t="s">
        <v>698</v>
      </c>
      <c r="N209" s="586" t="s">
        <v>1751</v>
      </c>
      <c r="O209" s="560">
        <v>1</v>
      </c>
      <c r="P209" s="560" t="s">
        <v>891</v>
      </c>
      <c r="Q209" s="561">
        <v>22</v>
      </c>
      <c r="R209" s="829"/>
      <c r="S209" s="558" t="s">
        <v>450</v>
      </c>
      <c r="T209" s="558" t="s">
        <v>600</v>
      </c>
      <c r="U209" s="606" t="s">
        <v>600</v>
      </c>
      <c r="V209" s="559" t="s">
        <v>332</v>
      </c>
      <c r="W209" s="354"/>
      <c r="X209" s="340"/>
      <c r="Y209" s="340"/>
      <c r="AA209" s="367">
        <v>0.75</v>
      </c>
    </row>
    <row r="210" spans="2:28" s="327" customFormat="1" ht="42" hidden="1" customHeight="1" x14ac:dyDescent="0.3">
      <c r="B210" s="577"/>
      <c r="C210" s="715" t="s">
        <v>2190</v>
      </c>
      <c r="D210" s="715" t="s">
        <v>2200</v>
      </c>
      <c r="E210" s="577"/>
      <c r="F210" s="683" t="s">
        <v>1023</v>
      </c>
      <c r="G210" s="712">
        <v>0</v>
      </c>
      <c r="H210" s="322"/>
      <c r="I210" s="577"/>
      <c r="J210" s="577"/>
      <c r="K210" s="577">
        <v>0.12</v>
      </c>
      <c r="L210" s="577"/>
      <c r="M210" s="558" t="s">
        <v>656</v>
      </c>
      <c r="N210" s="579"/>
      <c r="O210" s="560">
        <v>1</v>
      </c>
      <c r="P210" s="560" t="s">
        <v>1046</v>
      </c>
      <c r="Q210" s="561">
        <v>99</v>
      </c>
      <c r="R210" s="518"/>
      <c r="S210" s="558" t="s">
        <v>332</v>
      </c>
      <c r="T210" s="558" t="s">
        <v>332</v>
      </c>
      <c r="U210" s="606" t="s">
        <v>332</v>
      </c>
      <c r="V210" s="559" t="s">
        <v>332</v>
      </c>
      <c r="W210" s="369"/>
      <c r="X210" s="370"/>
      <c r="Y210" s="370"/>
      <c r="AA210" s="367">
        <v>1</v>
      </c>
    </row>
    <row r="211" spans="2:28" s="327" customFormat="1" ht="42" hidden="1" customHeight="1" x14ac:dyDescent="0.3">
      <c r="B211" s="577"/>
      <c r="C211" s="715" t="s">
        <v>2190</v>
      </c>
      <c r="D211" s="715" t="s">
        <v>2200</v>
      </c>
      <c r="E211" s="577"/>
      <c r="F211" s="683" t="s">
        <v>1024</v>
      </c>
      <c r="G211" s="712">
        <v>0</v>
      </c>
      <c r="H211" s="322"/>
      <c r="I211" s="577"/>
      <c r="J211" s="577"/>
      <c r="K211" s="577">
        <v>0.129</v>
      </c>
      <c r="L211" s="577"/>
      <c r="M211" s="558" t="s">
        <v>656</v>
      </c>
      <c r="N211" s="579"/>
      <c r="O211" s="560">
        <v>1</v>
      </c>
      <c r="P211" s="560" t="s">
        <v>1048</v>
      </c>
      <c r="Q211" s="561">
        <v>100</v>
      </c>
      <c r="R211" s="518"/>
      <c r="S211" s="558" t="s">
        <v>332</v>
      </c>
      <c r="T211" s="558" t="s">
        <v>332</v>
      </c>
      <c r="U211" s="606" t="s">
        <v>332</v>
      </c>
      <c r="V211" s="559" t="s">
        <v>332</v>
      </c>
      <c r="W211" s="369"/>
      <c r="X211" s="370"/>
      <c r="Y211" s="370"/>
      <c r="AA211" s="367">
        <v>1</v>
      </c>
    </row>
    <row r="212" spans="2:28" s="327" customFormat="1" ht="42" hidden="1" customHeight="1" x14ac:dyDescent="0.3">
      <c r="B212" s="577"/>
      <c r="C212" s="715" t="s">
        <v>2190</v>
      </c>
      <c r="D212" s="715" t="s">
        <v>2200</v>
      </c>
      <c r="E212" s="577"/>
      <c r="F212" s="683" t="s">
        <v>1025</v>
      </c>
      <c r="G212" s="712">
        <v>0</v>
      </c>
      <c r="H212" s="322"/>
      <c r="I212" s="577"/>
      <c r="J212" s="577"/>
      <c r="K212" s="577">
        <v>0.1</v>
      </c>
      <c r="L212" s="577"/>
      <c r="M212" s="558" t="s">
        <v>656</v>
      </c>
      <c r="N212" s="579"/>
      <c r="O212" s="560">
        <v>1</v>
      </c>
      <c r="P212" s="560" t="s">
        <v>1049</v>
      </c>
      <c r="Q212" s="561">
        <v>101</v>
      </c>
      <c r="R212" s="518"/>
      <c r="S212" s="558" t="s">
        <v>332</v>
      </c>
      <c r="T212" s="558" t="s">
        <v>332</v>
      </c>
      <c r="U212" s="606" t="s">
        <v>332</v>
      </c>
      <c r="V212" s="559" t="s">
        <v>332</v>
      </c>
      <c r="W212" s="369"/>
      <c r="X212" s="370"/>
      <c r="Y212" s="370"/>
      <c r="AA212" s="367">
        <v>1</v>
      </c>
    </row>
    <row r="213" spans="2:28" s="327" customFormat="1" ht="42" hidden="1" customHeight="1" x14ac:dyDescent="0.3">
      <c r="B213" s="577"/>
      <c r="C213" s="715" t="s">
        <v>2190</v>
      </c>
      <c r="D213" s="715" t="s">
        <v>2200</v>
      </c>
      <c r="E213" s="577"/>
      <c r="F213" s="683" t="s">
        <v>1026</v>
      </c>
      <c r="G213" s="712">
        <v>0</v>
      </c>
      <c r="H213" s="322"/>
      <c r="I213" s="577"/>
      <c r="J213" s="577"/>
      <c r="K213" s="577">
        <v>0.11</v>
      </c>
      <c r="L213" s="577"/>
      <c r="M213" s="558" t="s">
        <v>656</v>
      </c>
      <c r="N213" s="579"/>
      <c r="O213" s="560">
        <v>1</v>
      </c>
      <c r="P213" s="560" t="s">
        <v>1050</v>
      </c>
      <c r="Q213" s="561">
        <v>102</v>
      </c>
      <c r="R213" s="518"/>
      <c r="S213" s="558" t="s">
        <v>332</v>
      </c>
      <c r="T213" s="558" t="s">
        <v>332</v>
      </c>
      <c r="U213" s="606" t="s">
        <v>332</v>
      </c>
      <c r="V213" s="559" t="s">
        <v>332</v>
      </c>
      <c r="W213" s="369"/>
      <c r="X213" s="370"/>
      <c r="Y213" s="370"/>
      <c r="AA213" s="367">
        <v>1</v>
      </c>
    </row>
    <row r="214" spans="2:28" s="327" customFormat="1" ht="42" customHeight="1" x14ac:dyDescent="0.3">
      <c r="B214" s="577">
        <v>40</v>
      </c>
      <c r="C214" s="715" t="s">
        <v>2190</v>
      </c>
      <c r="D214" s="715" t="s">
        <v>2200</v>
      </c>
      <c r="E214" s="577"/>
      <c r="F214" s="697" t="s">
        <v>2113</v>
      </c>
      <c r="G214" s="712">
        <v>0</v>
      </c>
      <c r="H214" s="325"/>
      <c r="I214" s="577"/>
      <c r="J214" s="577"/>
      <c r="K214" s="577"/>
      <c r="L214" s="577" t="s">
        <v>600</v>
      </c>
      <c r="M214" s="558" t="s">
        <v>656</v>
      </c>
      <c r="N214" s="579"/>
      <c r="O214" s="560" t="s">
        <v>600</v>
      </c>
      <c r="P214" s="630" t="s">
        <v>954</v>
      </c>
      <c r="Q214" s="561">
        <v>4</v>
      </c>
      <c r="R214" s="833" t="s">
        <v>450</v>
      </c>
      <c r="S214" s="616" t="s">
        <v>332</v>
      </c>
      <c r="T214" s="616" t="s">
        <v>332</v>
      </c>
      <c r="U214" s="616" t="s">
        <v>332</v>
      </c>
      <c r="V214" s="559" t="s">
        <v>332</v>
      </c>
      <c r="W214" s="357"/>
      <c r="X214" s="358"/>
      <c r="Y214" s="358"/>
      <c r="AA214" s="367">
        <v>1</v>
      </c>
    </row>
    <row r="215" spans="2:28" s="327" customFormat="1" ht="42" hidden="1" customHeight="1" x14ac:dyDescent="0.3">
      <c r="B215" s="577"/>
      <c r="C215" s="715" t="s">
        <v>2190</v>
      </c>
      <c r="D215" s="715" t="s">
        <v>2200</v>
      </c>
      <c r="E215" s="577"/>
      <c r="F215" s="677" t="s">
        <v>953</v>
      </c>
      <c r="G215" s="712">
        <v>0</v>
      </c>
      <c r="H215" s="325"/>
      <c r="I215" s="577"/>
      <c r="J215" s="577">
        <v>1.8</v>
      </c>
      <c r="K215" s="577"/>
      <c r="L215" s="577" t="s">
        <v>600</v>
      </c>
      <c r="M215" s="558" t="s">
        <v>656</v>
      </c>
      <c r="N215" s="579"/>
      <c r="O215" s="560">
        <v>1</v>
      </c>
      <c r="P215" s="630" t="s">
        <v>954</v>
      </c>
      <c r="Q215" s="561">
        <v>4</v>
      </c>
      <c r="R215" s="833"/>
      <c r="S215" s="616" t="s">
        <v>332</v>
      </c>
      <c r="T215" s="616" t="s">
        <v>332</v>
      </c>
      <c r="U215" s="616" t="s">
        <v>332</v>
      </c>
      <c r="V215" s="559" t="s">
        <v>332</v>
      </c>
      <c r="W215" s="357"/>
      <c r="X215" s="358"/>
      <c r="Y215" s="358"/>
      <c r="AA215" s="367">
        <v>1</v>
      </c>
    </row>
    <row r="216" spans="2:28" s="319" customFormat="1" ht="32.25" customHeight="1" x14ac:dyDescent="0.3">
      <c r="B216" s="577">
        <v>41</v>
      </c>
      <c r="C216" s="715" t="s">
        <v>2191</v>
      </c>
      <c r="D216" s="715" t="s">
        <v>2200</v>
      </c>
      <c r="E216" s="577"/>
      <c r="F216" s="697" t="s">
        <v>2114</v>
      </c>
      <c r="G216" s="712">
        <v>0</v>
      </c>
      <c r="H216" s="335"/>
      <c r="I216" s="577"/>
      <c r="J216" s="577"/>
      <c r="K216" s="577"/>
      <c r="L216" s="577" t="s">
        <v>602</v>
      </c>
      <c r="M216" s="558" t="s">
        <v>494</v>
      </c>
      <c r="N216" s="590" t="s">
        <v>968</v>
      </c>
      <c r="O216" s="560" t="s">
        <v>600</v>
      </c>
      <c r="P216" s="620"/>
      <c r="Q216" s="631" t="s">
        <v>332</v>
      </c>
      <c r="R216" s="806" t="s">
        <v>635</v>
      </c>
      <c r="S216" s="616" t="s">
        <v>332</v>
      </c>
      <c r="T216" s="616" t="s">
        <v>332</v>
      </c>
      <c r="U216" s="616" t="s">
        <v>332</v>
      </c>
      <c r="V216" s="559" t="s">
        <v>600</v>
      </c>
      <c r="W216" s="354"/>
      <c r="X216" s="340"/>
      <c r="Y216" s="340"/>
      <c r="AA216" s="367"/>
    </row>
    <row r="217" spans="2:28" s="319" customFormat="1" ht="30.75" hidden="1" customHeight="1" x14ac:dyDescent="0.3">
      <c r="B217" s="577"/>
      <c r="C217" s="577"/>
      <c r="D217" s="715" t="s">
        <v>2200</v>
      </c>
      <c r="E217" s="577"/>
      <c r="F217" s="664" t="s">
        <v>631</v>
      </c>
      <c r="G217" s="712">
        <v>0</v>
      </c>
      <c r="H217" s="335"/>
      <c r="I217" s="577"/>
      <c r="J217" s="577">
        <f>0.182+0.176</f>
        <v>0.35799999999999998</v>
      </c>
      <c r="K217" s="577"/>
      <c r="L217" s="577" t="s">
        <v>602</v>
      </c>
      <c r="M217" s="558" t="s">
        <v>494</v>
      </c>
      <c r="N217" s="590" t="s">
        <v>968</v>
      </c>
      <c r="O217" s="560"/>
      <c r="P217" s="620"/>
      <c r="Q217" s="631" t="s">
        <v>332</v>
      </c>
      <c r="R217" s="806"/>
      <c r="S217" s="616" t="s">
        <v>332</v>
      </c>
      <c r="T217" s="616" t="s">
        <v>332</v>
      </c>
      <c r="U217" s="616" t="s">
        <v>332</v>
      </c>
      <c r="V217" s="559" t="s">
        <v>600</v>
      </c>
      <c r="W217" s="354"/>
      <c r="X217" s="340"/>
      <c r="Y217" s="340"/>
      <c r="AA217" s="367"/>
      <c r="AB217" s="348"/>
    </row>
    <row r="218" spans="2:28" s="327" customFormat="1" ht="36.75" customHeight="1" x14ac:dyDescent="0.3">
      <c r="B218" s="577">
        <v>42</v>
      </c>
      <c r="C218" s="715" t="s">
        <v>2190</v>
      </c>
      <c r="D218" s="715" t="s">
        <v>2200</v>
      </c>
      <c r="E218" s="577"/>
      <c r="F218" s="697" t="s">
        <v>2115</v>
      </c>
      <c r="G218" s="712">
        <v>0</v>
      </c>
      <c r="H218" s="325"/>
      <c r="I218" s="577"/>
      <c r="J218" s="577"/>
      <c r="K218" s="577"/>
      <c r="L218" s="577" t="s">
        <v>602</v>
      </c>
      <c r="M218" s="558" t="s">
        <v>656</v>
      </c>
      <c r="N218" s="590"/>
      <c r="O218" s="560" t="s">
        <v>600</v>
      </c>
      <c r="P218" s="627" t="s">
        <v>1090</v>
      </c>
      <c r="Q218" s="561">
        <v>42</v>
      </c>
      <c r="R218" s="806" t="s">
        <v>636</v>
      </c>
      <c r="S218" s="616" t="s">
        <v>332</v>
      </c>
      <c r="T218" s="616" t="s">
        <v>332</v>
      </c>
      <c r="U218" s="616" t="s">
        <v>332</v>
      </c>
      <c r="V218" s="616" t="s">
        <v>332</v>
      </c>
      <c r="W218" s="357"/>
      <c r="X218" s="358"/>
      <c r="Y218" s="358"/>
      <c r="AA218" s="367">
        <v>1</v>
      </c>
    </row>
    <row r="219" spans="2:28" s="327" customFormat="1" ht="36.75" hidden="1" customHeight="1" x14ac:dyDescent="0.3">
      <c r="B219" s="577"/>
      <c r="C219" s="577"/>
      <c r="D219" s="715" t="s">
        <v>2200</v>
      </c>
      <c r="E219" s="577"/>
      <c r="F219" s="703" t="s">
        <v>952</v>
      </c>
      <c r="G219" s="712">
        <v>0</v>
      </c>
      <c r="H219" s="325"/>
      <c r="I219" s="577"/>
      <c r="J219" s="577">
        <v>1.1299999999999999</v>
      </c>
      <c r="K219" s="577"/>
      <c r="L219" s="577"/>
      <c r="M219" s="558" t="s">
        <v>656</v>
      </c>
      <c r="N219" s="590"/>
      <c r="O219" s="560">
        <v>1</v>
      </c>
      <c r="P219" s="627" t="s">
        <v>1091</v>
      </c>
      <c r="Q219" s="561">
        <v>43</v>
      </c>
      <c r="R219" s="806"/>
      <c r="S219" s="616" t="s">
        <v>332</v>
      </c>
      <c r="T219" s="616" t="s">
        <v>332</v>
      </c>
      <c r="U219" s="616" t="s">
        <v>332</v>
      </c>
      <c r="V219" s="616" t="s">
        <v>332</v>
      </c>
      <c r="W219" s="357"/>
      <c r="X219" s="358"/>
      <c r="Y219" s="358"/>
      <c r="AA219" s="367">
        <v>1</v>
      </c>
    </row>
    <row r="220" spans="2:28" s="327" customFormat="1" ht="36.75" hidden="1" customHeight="1" x14ac:dyDescent="0.3">
      <c r="B220" s="577"/>
      <c r="C220" s="577"/>
      <c r="D220" s="715" t="s">
        <v>2200</v>
      </c>
      <c r="E220" s="577"/>
      <c r="F220" s="703" t="s">
        <v>951</v>
      </c>
      <c r="G220" s="712">
        <v>0</v>
      </c>
      <c r="H220" s="325"/>
      <c r="I220" s="577"/>
      <c r="J220" s="577">
        <v>1.1299999999999999</v>
      </c>
      <c r="K220" s="577"/>
      <c r="L220" s="577" t="s">
        <v>602</v>
      </c>
      <c r="M220" s="558" t="s">
        <v>656</v>
      </c>
      <c r="N220" s="590"/>
      <c r="O220" s="560">
        <v>1</v>
      </c>
      <c r="P220" s="627" t="s">
        <v>1092</v>
      </c>
      <c r="Q220" s="561">
        <v>44</v>
      </c>
      <c r="R220" s="806"/>
      <c r="S220" s="616" t="s">
        <v>332</v>
      </c>
      <c r="T220" s="616" t="s">
        <v>332</v>
      </c>
      <c r="U220" s="616" t="s">
        <v>332</v>
      </c>
      <c r="V220" s="616" t="s">
        <v>332</v>
      </c>
      <c r="W220" s="357"/>
      <c r="X220" s="358"/>
      <c r="Y220" s="358"/>
      <c r="AA220" s="367">
        <v>1</v>
      </c>
    </row>
    <row r="221" spans="2:28" s="319" customFormat="1" ht="27" customHeight="1" x14ac:dyDescent="0.3">
      <c r="B221" s="577">
        <v>43</v>
      </c>
      <c r="C221" s="715" t="s">
        <v>2192</v>
      </c>
      <c r="D221" s="715" t="s">
        <v>2200</v>
      </c>
      <c r="E221" s="577"/>
      <c r="F221" s="697" t="s">
        <v>2116</v>
      </c>
      <c r="G221" s="712">
        <v>0</v>
      </c>
      <c r="H221" s="335"/>
      <c r="I221" s="577"/>
      <c r="J221" s="577"/>
      <c r="K221" s="577"/>
      <c r="L221" s="577" t="s">
        <v>602</v>
      </c>
      <c r="M221" s="558" t="s">
        <v>494</v>
      </c>
      <c r="N221" s="590" t="s">
        <v>969</v>
      </c>
      <c r="O221" s="560" t="s">
        <v>600</v>
      </c>
      <c r="P221" s="627" t="s">
        <v>710</v>
      </c>
      <c r="Q221" s="631" t="s">
        <v>332</v>
      </c>
      <c r="R221" s="806" t="s">
        <v>637</v>
      </c>
      <c r="S221" s="616" t="s">
        <v>332</v>
      </c>
      <c r="T221" s="616" t="s">
        <v>332</v>
      </c>
      <c r="U221" s="616" t="s">
        <v>332</v>
      </c>
      <c r="V221" s="559" t="s">
        <v>600</v>
      </c>
      <c r="W221" s="354"/>
      <c r="X221" s="340"/>
      <c r="Y221" s="340"/>
      <c r="AA221" s="367"/>
    </row>
    <row r="222" spans="2:28" s="319" customFormat="1" ht="27" customHeight="1" x14ac:dyDescent="0.3">
      <c r="B222" s="577">
        <v>44</v>
      </c>
      <c r="C222" s="715" t="s">
        <v>2192</v>
      </c>
      <c r="D222" s="715" t="s">
        <v>2200</v>
      </c>
      <c r="E222" s="577"/>
      <c r="F222" s="697" t="s">
        <v>2117</v>
      </c>
      <c r="G222" s="712">
        <v>0</v>
      </c>
      <c r="H222" s="335"/>
      <c r="I222" s="577"/>
      <c r="J222" s="577"/>
      <c r="K222" s="577"/>
      <c r="L222" s="577" t="s">
        <v>602</v>
      </c>
      <c r="M222" s="558" t="s">
        <v>494</v>
      </c>
      <c r="N222" s="590" t="s">
        <v>970</v>
      </c>
      <c r="O222" s="560" t="s">
        <v>600</v>
      </c>
      <c r="P222" s="518" t="s">
        <v>708</v>
      </c>
      <c r="Q222" s="631" t="s">
        <v>332</v>
      </c>
      <c r="R222" s="806"/>
      <c r="S222" s="616" t="s">
        <v>332</v>
      </c>
      <c r="T222" s="616" t="s">
        <v>332</v>
      </c>
      <c r="U222" s="616" t="s">
        <v>332</v>
      </c>
      <c r="V222" s="559" t="s">
        <v>600</v>
      </c>
      <c r="W222" s="354"/>
      <c r="X222" s="340"/>
      <c r="Y222" s="340"/>
      <c r="AA222" s="367"/>
    </row>
    <row r="223" spans="2:28" s="319" customFormat="1" ht="27" customHeight="1" x14ac:dyDescent="0.3">
      <c r="B223" s="577">
        <v>45</v>
      </c>
      <c r="C223" s="715" t="s">
        <v>2192</v>
      </c>
      <c r="D223" s="715" t="s">
        <v>2200</v>
      </c>
      <c r="E223" s="577"/>
      <c r="F223" s="697" t="s">
        <v>2118</v>
      </c>
      <c r="G223" s="712">
        <v>0</v>
      </c>
      <c r="H223" s="335"/>
      <c r="I223" s="577"/>
      <c r="J223" s="577"/>
      <c r="K223" s="577"/>
      <c r="L223" s="577" t="s">
        <v>602</v>
      </c>
      <c r="M223" s="558" t="s">
        <v>494</v>
      </c>
      <c r="N223" s="590" t="s">
        <v>971</v>
      </c>
      <c r="O223" s="560" t="s">
        <v>600</v>
      </c>
      <c r="P223" s="518" t="s">
        <v>709</v>
      </c>
      <c r="Q223" s="631" t="s">
        <v>332</v>
      </c>
      <c r="R223" s="806"/>
      <c r="S223" s="616" t="s">
        <v>332</v>
      </c>
      <c r="T223" s="616" t="s">
        <v>332</v>
      </c>
      <c r="U223" s="616" t="s">
        <v>332</v>
      </c>
      <c r="V223" s="559" t="s">
        <v>600</v>
      </c>
      <c r="W223" s="354"/>
      <c r="X223" s="340"/>
      <c r="Y223" s="340"/>
      <c r="AA223" s="367"/>
    </row>
    <row r="224" spans="2:28" s="319" customFormat="1" ht="27" customHeight="1" x14ac:dyDescent="0.3">
      <c r="B224" s="577">
        <v>46</v>
      </c>
      <c r="C224" s="715" t="s">
        <v>2192</v>
      </c>
      <c r="D224" s="715" t="s">
        <v>2200</v>
      </c>
      <c r="E224" s="577"/>
      <c r="F224" s="697" t="s">
        <v>2119</v>
      </c>
      <c r="G224" s="712">
        <v>0</v>
      </c>
      <c r="H224" s="335"/>
      <c r="I224" s="577"/>
      <c r="J224" s="577"/>
      <c r="K224" s="577"/>
      <c r="L224" s="577" t="s">
        <v>602</v>
      </c>
      <c r="M224" s="558" t="s">
        <v>494</v>
      </c>
      <c r="N224" s="590" t="s">
        <v>973</v>
      </c>
      <c r="O224" s="560" t="s">
        <v>600</v>
      </c>
      <c r="P224" s="518" t="s">
        <v>706</v>
      </c>
      <c r="Q224" s="631" t="s">
        <v>332</v>
      </c>
      <c r="R224" s="806"/>
      <c r="S224" s="616" t="s">
        <v>332</v>
      </c>
      <c r="T224" s="616" t="s">
        <v>332</v>
      </c>
      <c r="U224" s="616" t="s">
        <v>332</v>
      </c>
      <c r="V224" s="559" t="s">
        <v>600</v>
      </c>
      <c r="W224" s="354"/>
      <c r="X224" s="340"/>
      <c r="Y224" s="340"/>
      <c r="AA224" s="367"/>
    </row>
    <row r="225" spans="2:28" s="319" customFormat="1" ht="27" customHeight="1" x14ac:dyDescent="0.3">
      <c r="B225" s="577">
        <v>47</v>
      </c>
      <c r="C225" s="715" t="s">
        <v>2192</v>
      </c>
      <c r="D225" s="715" t="s">
        <v>2200</v>
      </c>
      <c r="E225" s="577"/>
      <c r="F225" s="697" t="s">
        <v>2120</v>
      </c>
      <c r="G225" s="712">
        <v>0</v>
      </c>
      <c r="H225" s="335"/>
      <c r="I225" s="577"/>
      <c r="J225" s="577"/>
      <c r="K225" s="577"/>
      <c r="L225" s="577" t="s">
        <v>602</v>
      </c>
      <c r="M225" s="558" t="s">
        <v>494</v>
      </c>
      <c r="N225" s="590" t="s">
        <v>972</v>
      </c>
      <c r="O225" s="560" t="s">
        <v>600</v>
      </c>
      <c r="P225" s="518" t="s">
        <v>707</v>
      </c>
      <c r="Q225" s="631" t="s">
        <v>332</v>
      </c>
      <c r="R225" s="806"/>
      <c r="S225" s="616" t="s">
        <v>332</v>
      </c>
      <c r="T225" s="616" t="s">
        <v>332</v>
      </c>
      <c r="U225" s="616" t="s">
        <v>332</v>
      </c>
      <c r="V225" s="559" t="s">
        <v>600</v>
      </c>
      <c r="W225" s="354"/>
      <c r="X225" s="340"/>
      <c r="Y225" s="340"/>
      <c r="AA225" s="367"/>
    </row>
    <row r="226" spans="2:28" s="319" customFormat="1" ht="27" hidden="1" customHeight="1" x14ac:dyDescent="0.3">
      <c r="B226" s="577"/>
      <c r="C226" s="715" t="s">
        <v>2192</v>
      </c>
      <c r="D226" s="715" t="s">
        <v>2200</v>
      </c>
      <c r="E226" s="577"/>
      <c r="F226" s="692" t="s">
        <v>601</v>
      </c>
      <c r="G226" s="712">
        <v>0</v>
      </c>
      <c r="H226" s="335"/>
      <c r="I226" s="577"/>
      <c r="J226" s="577">
        <f>0.6+0.796+0.78+1.46+0.71+0.494</f>
        <v>4.84</v>
      </c>
      <c r="K226" s="577"/>
      <c r="L226" s="577" t="s">
        <v>602</v>
      </c>
      <c r="M226" s="558" t="s">
        <v>494</v>
      </c>
      <c r="N226" s="632" t="s">
        <v>973</v>
      </c>
      <c r="O226" s="560"/>
      <c r="P226" s="518" t="s">
        <v>711</v>
      </c>
      <c r="Q226" s="631" t="s">
        <v>332</v>
      </c>
      <c r="R226" s="806"/>
      <c r="S226" s="616" t="s">
        <v>332</v>
      </c>
      <c r="T226" s="616" t="s">
        <v>332</v>
      </c>
      <c r="U226" s="616" t="s">
        <v>332</v>
      </c>
      <c r="V226" s="559" t="s">
        <v>600</v>
      </c>
      <c r="W226" s="354"/>
      <c r="X226" s="340"/>
      <c r="Y226" s="340"/>
      <c r="AA226" s="367"/>
      <c r="AB226" s="348"/>
    </row>
    <row r="227" spans="2:28" s="327" customFormat="1" ht="36" customHeight="1" x14ac:dyDescent="0.3">
      <c r="B227" s="577">
        <v>48</v>
      </c>
      <c r="C227" s="715" t="s">
        <v>2190</v>
      </c>
      <c r="D227" s="715" t="s">
        <v>2200</v>
      </c>
      <c r="E227" s="577"/>
      <c r="F227" s="697" t="s">
        <v>2121</v>
      </c>
      <c r="G227" s="712">
        <v>0</v>
      </c>
      <c r="H227" s="325"/>
      <c r="I227" s="577"/>
      <c r="J227" s="577"/>
      <c r="K227" s="577"/>
      <c r="L227" s="577" t="s">
        <v>602</v>
      </c>
      <c r="M227" s="558" t="s">
        <v>656</v>
      </c>
      <c r="N227" s="579"/>
      <c r="O227" s="560" t="s">
        <v>600</v>
      </c>
      <c r="P227" s="633" t="s">
        <v>830</v>
      </c>
      <c r="Q227" s="561">
        <v>18</v>
      </c>
      <c r="R227" s="807" t="s">
        <v>450</v>
      </c>
      <c r="S227" s="616" t="s">
        <v>332</v>
      </c>
      <c r="T227" s="616" t="s">
        <v>332</v>
      </c>
      <c r="U227" s="616" t="s">
        <v>332</v>
      </c>
      <c r="V227" s="616" t="s">
        <v>332</v>
      </c>
      <c r="W227" s="354"/>
      <c r="X227" s="340"/>
      <c r="Y227" s="340"/>
      <c r="AA227" s="367">
        <v>1</v>
      </c>
    </row>
    <row r="228" spans="2:28" ht="28.5" hidden="1" customHeight="1" x14ac:dyDescent="0.3">
      <c r="B228" s="577"/>
      <c r="C228" s="715" t="s">
        <v>2190</v>
      </c>
      <c r="D228" s="715" t="s">
        <v>2200</v>
      </c>
      <c r="E228" s="577"/>
      <c r="F228" s="663" t="s">
        <v>677</v>
      </c>
      <c r="G228" s="712">
        <v>0</v>
      </c>
      <c r="H228" s="325"/>
      <c r="I228" s="577"/>
      <c r="J228" s="577">
        <v>0.56399999999999995</v>
      </c>
      <c r="K228" s="577"/>
      <c r="L228" s="577" t="s">
        <v>602</v>
      </c>
      <c r="M228" s="558" t="s">
        <v>656</v>
      </c>
      <c r="O228" s="560">
        <v>1</v>
      </c>
      <c r="P228" s="633" t="s">
        <v>829</v>
      </c>
      <c r="Q228" s="561">
        <v>19</v>
      </c>
      <c r="R228" s="807"/>
      <c r="S228" s="616" t="s">
        <v>332</v>
      </c>
      <c r="T228" s="616" t="s">
        <v>332</v>
      </c>
      <c r="U228" s="616" t="s">
        <v>332</v>
      </c>
      <c r="V228" s="616" t="s">
        <v>332</v>
      </c>
      <c r="W228" s="354"/>
      <c r="X228" s="340"/>
      <c r="Y228" s="340"/>
      <c r="Z228" s="324"/>
      <c r="AA228" s="367">
        <v>1</v>
      </c>
      <c r="AB228" s="324"/>
    </row>
    <row r="229" spans="2:28" ht="28.5" hidden="1" customHeight="1" x14ac:dyDescent="0.3">
      <c r="B229" s="577"/>
      <c r="C229" s="715" t="s">
        <v>2190</v>
      </c>
      <c r="D229" s="715" t="s">
        <v>2200</v>
      </c>
      <c r="E229" s="577"/>
      <c r="F229" s="663" t="s">
        <v>678</v>
      </c>
      <c r="G229" s="712">
        <v>0</v>
      </c>
      <c r="H229" s="325"/>
      <c r="I229" s="577"/>
      <c r="J229" s="577"/>
      <c r="K229" s="577">
        <v>0.22</v>
      </c>
      <c r="L229" s="577"/>
      <c r="M229" s="558" t="s">
        <v>656</v>
      </c>
      <c r="O229" s="560">
        <v>1</v>
      </c>
      <c r="P229" s="633" t="s">
        <v>823</v>
      </c>
      <c r="Q229" s="561">
        <v>20</v>
      </c>
      <c r="R229" s="807"/>
      <c r="S229" s="616" t="s">
        <v>332</v>
      </c>
      <c r="T229" s="616" t="s">
        <v>332</v>
      </c>
      <c r="U229" s="616" t="s">
        <v>332</v>
      </c>
      <c r="V229" s="616" t="s">
        <v>332</v>
      </c>
      <c r="W229" s="354"/>
      <c r="X229" s="340"/>
      <c r="Y229" s="340"/>
      <c r="Z229" s="324"/>
      <c r="AA229" s="367">
        <v>1</v>
      </c>
      <c r="AB229" s="324"/>
    </row>
    <row r="230" spans="2:28" ht="28.5" hidden="1" customHeight="1" x14ac:dyDescent="0.3">
      <c r="B230" s="577"/>
      <c r="C230" s="715" t="s">
        <v>2190</v>
      </c>
      <c r="D230" s="715" t="s">
        <v>2200</v>
      </c>
      <c r="E230" s="577"/>
      <c r="F230" s="663" t="s">
        <v>679</v>
      </c>
      <c r="G230" s="712">
        <v>0</v>
      </c>
      <c r="H230" s="325"/>
      <c r="I230" s="577"/>
      <c r="J230" s="577"/>
      <c r="K230" s="577">
        <v>0.13</v>
      </c>
      <c r="L230" s="577"/>
      <c r="M230" s="558" t="s">
        <v>656</v>
      </c>
      <c r="O230" s="560">
        <v>1</v>
      </c>
      <c r="P230" s="633" t="s">
        <v>824</v>
      </c>
      <c r="Q230" s="561">
        <v>21</v>
      </c>
      <c r="R230" s="807"/>
      <c r="S230" s="616" t="s">
        <v>332</v>
      </c>
      <c r="T230" s="616" t="s">
        <v>332</v>
      </c>
      <c r="U230" s="616" t="s">
        <v>332</v>
      </c>
      <c r="V230" s="616" t="s">
        <v>332</v>
      </c>
      <c r="W230" s="354"/>
      <c r="X230" s="340"/>
      <c r="Y230" s="340"/>
      <c r="Z230" s="324"/>
      <c r="AA230" s="367">
        <v>1</v>
      </c>
      <c r="AB230" s="324"/>
    </row>
    <row r="231" spans="2:28" ht="28.5" hidden="1" customHeight="1" x14ac:dyDescent="0.3">
      <c r="B231" s="577"/>
      <c r="C231" s="715" t="s">
        <v>2190</v>
      </c>
      <c r="D231" s="715" t="s">
        <v>2200</v>
      </c>
      <c r="E231" s="577"/>
      <c r="F231" s="663" t="s">
        <v>680</v>
      </c>
      <c r="G231" s="712">
        <v>0</v>
      </c>
      <c r="H231" s="325"/>
      <c r="I231" s="577"/>
      <c r="J231" s="577"/>
      <c r="K231" s="577">
        <v>0.13</v>
      </c>
      <c r="L231" s="577"/>
      <c r="M231" s="558" t="s">
        <v>656</v>
      </c>
      <c r="O231" s="560">
        <v>1</v>
      </c>
      <c r="P231" s="633" t="s">
        <v>825</v>
      </c>
      <c r="Q231" s="561">
        <v>22</v>
      </c>
      <c r="R231" s="807"/>
      <c r="S231" s="616" t="s">
        <v>332</v>
      </c>
      <c r="T231" s="616" t="s">
        <v>332</v>
      </c>
      <c r="U231" s="616" t="s">
        <v>332</v>
      </c>
      <c r="V231" s="616" t="s">
        <v>332</v>
      </c>
      <c r="W231" s="354"/>
      <c r="X231" s="340"/>
      <c r="Y231" s="340"/>
      <c r="Z231" s="324"/>
      <c r="AA231" s="367">
        <v>1</v>
      </c>
      <c r="AB231" s="324"/>
    </row>
    <row r="232" spans="2:28" ht="28.5" hidden="1" customHeight="1" x14ac:dyDescent="0.3">
      <c r="B232" s="577"/>
      <c r="C232" s="715" t="s">
        <v>2190</v>
      </c>
      <c r="D232" s="715" t="s">
        <v>2200</v>
      </c>
      <c r="E232" s="577"/>
      <c r="F232" s="663" t="s">
        <v>681</v>
      </c>
      <c r="G232" s="712">
        <v>0</v>
      </c>
      <c r="H232" s="325"/>
      <c r="I232" s="577"/>
      <c r="J232" s="577"/>
      <c r="K232" s="577">
        <v>0.1</v>
      </c>
      <c r="L232" s="577"/>
      <c r="M232" s="558" t="s">
        <v>656</v>
      </c>
      <c r="O232" s="560">
        <v>1</v>
      </c>
      <c r="P232" s="633" t="s">
        <v>826</v>
      </c>
      <c r="Q232" s="561">
        <v>23</v>
      </c>
      <c r="R232" s="807"/>
      <c r="S232" s="616" t="s">
        <v>332</v>
      </c>
      <c r="T232" s="616" t="s">
        <v>332</v>
      </c>
      <c r="U232" s="616" t="s">
        <v>332</v>
      </c>
      <c r="V232" s="616" t="s">
        <v>332</v>
      </c>
      <c r="W232" s="354"/>
      <c r="X232" s="340"/>
      <c r="Y232" s="340"/>
      <c r="Z232" s="324"/>
      <c r="AA232" s="367">
        <v>1</v>
      </c>
      <c r="AB232" s="324"/>
    </row>
    <row r="233" spans="2:28" ht="28.5" hidden="1" customHeight="1" x14ac:dyDescent="0.3">
      <c r="B233" s="577"/>
      <c r="C233" s="715" t="s">
        <v>2190</v>
      </c>
      <c r="D233" s="715" t="s">
        <v>2200</v>
      </c>
      <c r="E233" s="577"/>
      <c r="F233" s="663" t="s">
        <v>682</v>
      </c>
      <c r="G233" s="712">
        <v>0</v>
      </c>
      <c r="H233" s="325"/>
      <c r="I233" s="577"/>
      <c r="J233" s="577"/>
      <c r="K233" s="577">
        <v>0.22</v>
      </c>
      <c r="L233" s="577"/>
      <c r="M233" s="558" t="s">
        <v>656</v>
      </c>
      <c r="O233" s="560">
        <v>1</v>
      </c>
      <c r="P233" s="633" t="s">
        <v>827</v>
      </c>
      <c r="Q233" s="561">
        <v>24</v>
      </c>
      <c r="R233" s="807"/>
      <c r="S233" s="616" t="s">
        <v>332</v>
      </c>
      <c r="T233" s="616" t="s">
        <v>332</v>
      </c>
      <c r="U233" s="616" t="s">
        <v>332</v>
      </c>
      <c r="V233" s="616" t="s">
        <v>332</v>
      </c>
      <c r="W233" s="354"/>
      <c r="X233" s="340"/>
      <c r="Y233" s="340"/>
      <c r="Z233" s="324"/>
      <c r="AA233" s="367">
        <v>1</v>
      </c>
      <c r="AB233" s="324"/>
    </row>
    <row r="234" spans="2:28" ht="28.5" hidden="1" customHeight="1" x14ac:dyDescent="0.3">
      <c r="B234" s="577"/>
      <c r="C234" s="715" t="s">
        <v>2190</v>
      </c>
      <c r="D234" s="715" t="s">
        <v>2200</v>
      </c>
      <c r="E234" s="577"/>
      <c r="F234" s="663" t="s">
        <v>683</v>
      </c>
      <c r="G234" s="712">
        <v>0</v>
      </c>
      <c r="H234" s="325"/>
      <c r="I234" s="577"/>
      <c r="J234" s="577"/>
      <c r="K234" s="577">
        <v>0.2</v>
      </c>
      <c r="L234" s="577"/>
      <c r="M234" s="558" t="s">
        <v>656</v>
      </c>
      <c r="O234" s="560">
        <v>1</v>
      </c>
      <c r="P234" s="633" t="s">
        <v>828</v>
      </c>
      <c r="Q234" s="561">
        <v>25</v>
      </c>
      <c r="R234" s="807"/>
      <c r="S234" s="616" t="s">
        <v>332</v>
      </c>
      <c r="T234" s="616" t="s">
        <v>332</v>
      </c>
      <c r="U234" s="616" t="s">
        <v>332</v>
      </c>
      <c r="V234" s="616" t="s">
        <v>332</v>
      </c>
      <c r="W234" s="354"/>
      <c r="X234" s="340"/>
      <c r="Y234" s="340"/>
      <c r="Z234" s="324"/>
      <c r="AA234" s="367">
        <v>1</v>
      </c>
      <c r="AB234" s="324"/>
    </row>
    <row r="235" spans="2:28" s="324" customFormat="1" ht="61.5" customHeight="1" x14ac:dyDescent="0.3">
      <c r="B235" s="577">
        <v>49</v>
      </c>
      <c r="C235" s="715" t="s">
        <v>2190</v>
      </c>
      <c r="D235" s="715" t="s">
        <v>2200</v>
      </c>
      <c r="E235" s="577"/>
      <c r="F235" s="697" t="s">
        <v>2122</v>
      </c>
      <c r="G235" s="712">
        <v>0</v>
      </c>
      <c r="H235" s="325"/>
      <c r="I235" s="577"/>
      <c r="J235" s="577"/>
      <c r="K235" s="577"/>
      <c r="L235" s="577" t="s">
        <v>602</v>
      </c>
      <c r="M235" s="558" t="s">
        <v>656</v>
      </c>
      <c r="N235" s="634"/>
      <c r="O235" s="560" t="s">
        <v>600</v>
      </c>
      <c r="P235" s="633" t="s">
        <v>832</v>
      </c>
      <c r="Q235" s="561">
        <v>1</v>
      </c>
      <c r="R235" s="833" t="s">
        <v>450</v>
      </c>
      <c r="S235" s="616" t="s">
        <v>332</v>
      </c>
      <c r="T235" s="616" t="s">
        <v>332</v>
      </c>
      <c r="U235" s="616" t="s">
        <v>332</v>
      </c>
      <c r="V235" s="616" t="s">
        <v>332</v>
      </c>
      <c r="W235" s="354"/>
      <c r="X235" s="340"/>
      <c r="Y235" s="340"/>
      <c r="AA235" s="367">
        <v>1</v>
      </c>
      <c r="AB235" s="324" t="e">
        <f>#REF!-1000</f>
        <v>#REF!</v>
      </c>
    </row>
    <row r="236" spans="2:28" s="324" customFormat="1" ht="61.5" hidden="1" customHeight="1" x14ac:dyDescent="0.3">
      <c r="B236" s="577"/>
      <c r="C236" s="715" t="s">
        <v>2190</v>
      </c>
      <c r="D236" s="715" t="s">
        <v>2200</v>
      </c>
      <c r="E236" s="577"/>
      <c r="F236" s="702" t="s">
        <v>1427</v>
      </c>
      <c r="G236" s="712">
        <v>0</v>
      </c>
      <c r="H236" s="325"/>
      <c r="I236" s="577"/>
      <c r="J236" s="577">
        <v>1.06</v>
      </c>
      <c r="K236" s="577"/>
      <c r="L236" s="577"/>
      <c r="M236" s="558" t="s">
        <v>656</v>
      </c>
      <c r="N236" s="634"/>
      <c r="O236" s="560">
        <v>1</v>
      </c>
      <c r="P236" s="633" t="s">
        <v>833</v>
      </c>
      <c r="Q236" s="561">
        <v>2</v>
      </c>
      <c r="R236" s="833"/>
      <c r="S236" s="616" t="s">
        <v>332</v>
      </c>
      <c r="T236" s="616" t="s">
        <v>332</v>
      </c>
      <c r="U236" s="616" t="s">
        <v>332</v>
      </c>
      <c r="V236" s="616" t="s">
        <v>332</v>
      </c>
      <c r="W236" s="354"/>
      <c r="X236" s="340"/>
      <c r="Y236" s="340"/>
      <c r="AA236" s="367">
        <v>1</v>
      </c>
    </row>
    <row r="237" spans="2:28" s="324" customFormat="1" ht="54" hidden="1" customHeight="1" x14ac:dyDescent="0.3">
      <c r="B237" s="577"/>
      <c r="C237" s="715" t="s">
        <v>2190</v>
      </c>
      <c r="D237" s="715" t="s">
        <v>2200</v>
      </c>
      <c r="E237" s="577"/>
      <c r="F237" s="702" t="s">
        <v>1428</v>
      </c>
      <c r="G237" s="712">
        <v>0</v>
      </c>
      <c r="H237" s="325"/>
      <c r="I237" s="577"/>
      <c r="J237" s="577"/>
      <c r="K237" s="577">
        <v>1.129</v>
      </c>
      <c r="L237" s="577" t="s">
        <v>602</v>
      </c>
      <c r="M237" s="558" t="s">
        <v>656</v>
      </c>
      <c r="N237" s="634"/>
      <c r="O237" s="560">
        <v>1</v>
      </c>
      <c r="P237" s="633" t="s">
        <v>834</v>
      </c>
      <c r="Q237" s="561">
        <v>3</v>
      </c>
      <c r="R237" s="833"/>
      <c r="S237" s="616" t="s">
        <v>332</v>
      </c>
      <c r="T237" s="616" t="s">
        <v>332</v>
      </c>
      <c r="U237" s="616" t="s">
        <v>332</v>
      </c>
      <c r="V237" s="616" t="s">
        <v>332</v>
      </c>
      <c r="W237" s="354"/>
      <c r="X237" s="340"/>
      <c r="Y237" s="340"/>
      <c r="AA237" s="367">
        <v>1</v>
      </c>
    </row>
    <row r="238" spans="2:28" ht="36.75" customHeight="1" x14ac:dyDescent="0.3">
      <c r="B238" s="577">
        <v>50</v>
      </c>
      <c r="C238" s="715" t="s">
        <v>2190</v>
      </c>
      <c r="D238" s="715" t="s">
        <v>2200</v>
      </c>
      <c r="E238" s="577"/>
      <c r="F238" s="697" t="s">
        <v>2123</v>
      </c>
      <c r="G238" s="712">
        <v>0</v>
      </c>
      <c r="H238" s="335"/>
      <c r="I238" s="577"/>
      <c r="J238" s="577"/>
      <c r="K238" s="577"/>
      <c r="L238" s="577" t="s">
        <v>602</v>
      </c>
      <c r="M238" s="558" t="s">
        <v>656</v>
      </c>
      <c r="N238" s="635" t="s">
        <v>956</v>
      </c>
      <c r="O238" s="560" t="s">
        <v>600</v>
      </c>
      <c r="P238" s="627" t="s">
        <v>1084</v>
      </c>
      <c r="Q238" s="561">
        <v>56</v>
      </c>
      <c r="R238" s="806" t="s">
        <v>638</v>
      </c>
      <c r="S238" s="616" t="s">
        <v>332</v>
      </c>
      <c r="T238" s="616" t="s">
        <v>332</v>
      </c>
      <c r="U238" s="616" t="s">
        <v>332</v>
      </c>
      <c r="V238" s="616" t="s">
        <v>332</v>
      </c>
      <c r="W238" s="354"/>
      <c r="X238" s="340"/>
      <c r="Y238" s="340"/>
      <c r="Z238" s="324"/>
      <c r="AA238" s="367">
        <v>1</v>
      </c>
      <c r="AB238" s="324"/>
    </row>
    <row r="239" spans="2:28" ht="36.75" hidden="1" customHeight="1" x14ac:dyDescent="0.3">
      <c r="B239" s="577"/>
      <c r="C239" s="577"/>
      <c r="D239" s="577"/>
      <c r="E239" s="577"/>
      <c r="F239" s="671" t="s">
        <v>957</v>
      </c>
      <c r="G239" s="712">
        <v>0</v>
      </c>
      <c r="H239" s="335"/>
      <c r="I239" s="577"/>
      <c r="J239" s="577">
        <v>1</v>
      </c>
      <c r="K239" s="577"/>
      <c r="L239" s="577"/>
      <c r="M239" s="558" t="s">
        <v>656</v>
      </c>
      <c r="N239" s="635" t="s">
        <v>956</v>
      </c>
      <c r="O239" s="560">
        <v>1</v>
      </c>
      <c r="P239" s="627" t="s">
        <v>1086</v>
      </c>
      <c r="Q239" s="561">
        <v>58</v>
      </c>
      <c r="R239" s="806"/>
      <c r="S239" s="616" t="s">
        <v>332</v>
      </c>
      <c r="T239" s="616" t="s">
        <v>332</v>
      </c>
      <c r="U239" s="616" t="s">
        <v>332</v>
      </c>
      <c r="V239" s="616" t="s">
        <v>332</v>
      </c>
      <c r="W239" s="354"/>
      <c r="X239" s="340"/>
      <c r="Y239" s="340"/>
      <c r="Z239" s="324"/>
      <c r="AA239" s="367">
        <v>1</v>
      </c>
      <c r="AB239" s="324"/>
    </row>
    <row r="240" spans="2:28" ht="36.75" hidden="1" customHeight="1" x14ac:dyDescent="0.3">
      <c r="B240" s="577"/>
      <c r="C240" s="577"/>
      <c r="D240" s="577"/>
      <c r="E240" s="577"/>
      <c r="F240" s="698" t="s">
        <v>1134</v>
      </c>
      <c r="G240" s="712">
        <v>0</v>
      </c>
      <c r="H240" s="335"/>
      <c r="I240" s="577"/>
      <c r="J240" s="577">
        <v>1</v>
      </c>
      <c r="K240" s="577"/>
      <c r="L240" s="577"/>
      <c r="M240" s="558" t="s">
        <v>656</v>
      </c>
      <c r="N240" s="635" t="s">
        <v>956</v>
      </c>
      <c r="O240" s="560">
        <v>1</v>
      </c>
      <c r="P240" s="627" t="s">
        <v>1087</v>
      </c>
      <c r="Q240" s="561">
        <v>59</v>
      </c>
      <c r="R240" s="806"/>
      <c r="S240" s="616" t="s">
        <v>332</v>
      </c>
      <c r="T240" s="616" t="s">
        <v>332</v>
      </c>
      <c r="U240" s="616" t="s">
        <v>332</v>
      </c>
      <c r="V240" s="616" t="s">
        <v>332</v>
      </c>
      <c r="W240" s="354"/>
      <c r="X240" s="340"/>
      <c r="Y240" s="340"/>
      <c r="Z240" s="324"/>
      <c r="AA240" s="367">
        <v>1</v>
      </c>
      <c r="AB240" s="324"/>
    </row>
    <row r="241" spans="2:28" ht="77.25" hidden="1" customHeight="1" x14ac:dyDescent="0.3">
      <c r="B241" s="577"/>
      <c r="C241" s="577"/>
      <c r="D241" s="577"/>
      <c r="E241" s="577"/>
      <c r="F241" s="698" t="s">
        <v>1135</v>
      </c>
      <c r="G241" s="712">
        <v>0</v>
      </c>
      <c r="H241" s="335"/>
      <c r="I241" s="577"/>
      <c r="J241" s="577">
        <v>1.5</v>
      </c>
      <c r="K241" s="577"/>
      <c r="L241" s="577"/>
      <c r="M241" s="558" t="s">
        <v>656</v>
      </c>
      <c r="N241" s="635" t="s">
        <v>1596</v>
      </c>
      <c r="O241" s="560">
        <v>1</v>
      </c>
      <c r="P241" s="627" t="s">
        <v>1088</v>
      </c>
      <c r="Q241" s="561">
        <v>60</v>
      </c>
      <c r="R241" s="806"/>
      <c r="S241" s="616" t="s">
        <v>332</v>
      </c>
      <c r="T241" s="616" t="s">
        <v>332</v>
      </c>
      <c r="U241" s="616" t="s">
        <v>332</v>
      </c>
      <c r="V241" s="616" t="s">
        <v>332</v>
      </c>
      <c r="W241" s="354"/>
      <c r="X241" s="340"/>
      <c r="Y241" s="340"/>
      <c r="Z241" s="324"/>
      <c r="AA241" s="367">
        <v>1</v>
      </c>
      <c r="AB241" s="324"/>
    </row>
    <row r="242" spans="2:28" ht="66" hidden="1" customHeight="1" x14ac:dyDescent="0.3">
      <c r="B242" s="577"/>
      <c r="C242" s="577"/>
      <c r="D242" s="577"/>
      <c r="E242" s="577"/>
      <c r="F242" s="698" t="s">
        <v>1136</v>
      </c>
      <c r="G242" s="712">
        <v>0</v>
      </c>
      <c r="H242" s="335"/>
      <c r="I242" s="577"/>
      <c r="J242" s="577">
        <v>1.5</v>
      </c>
      <c r="K242" s="577"/>
      <c r="L242" s="577"/>
      <c r="M242" s="558" t="s">
        <v>656</v>
      </c>
      <c r="N242" s="635" t="s">
        <v>1596</v>
      </c>
      <c r="O242" s="560">
        <v>1</v>
      </c>
      <c r="P242" s="627" t="s">
        <v>1089</v>
      </c>
      <c r="Q242" s="561">
        <v>61</v>
      </c>
      <c r="R242" s="806"/>
      <c r="S242" s="616" t="s">
        <v>332</v>
      </c>
      <c r="T242" s="616" t="s">
        <v>332</v>
      </c>
      <c r="U242" s="616" t="s">
        <v>332</v>
      </c>
      <c r="V242" s="616" t="s">
        <v>332</v>
      </c>
      <c r="W242" s="354"/>
      <c r="X242" s="340"/>
      <c r="Y242" s="340"/>
      <c r="Z242" s="324"/>
      <c r="AA242" s="367">
        <v>1</v>
      </c>
      <c r="AB242" s="324"/>
    </row>
    <row r="243" spans="2:28" ht="36.75" hidden="1" customHeight="1" x14ac:dyDescent="0.3">
      <c r="B243" s="577">
        <v>51</v>
      </c>
      <c r="C243" s="577"/>
      <c r="D243" s="577"/>
      <c r="E243" s="577"/>
      <c r="F243" s="692" t="s">
        <v>104</v>
      </c>
      <c r="G243" s="712">
        <v>0</v>
      </c>
      <c r="H243" s="335"/>
      <c r="I243" s="577"/>
      <c r="J243" s="577"/>
      <c r="K243" s="577"/>
      <c r="L243" s="577" t="s">
        <v>602</v>
      </c>
      <c r="M243" s="558" t="s">
        <v>656</v>
      </c>
      <c r="N243" s="635" t="s">
        <v>956</v>
      </c>
      <c r="O243" s="560" t="s">
        <v>600</v>
      </c>
      <c r="P243" s="627" t="s">
        <v>1085</v>
      </c>
      <c r="Q243" s="561">
        <v>57</v>
      </c>
      <c r="R243" s="806"/>
      <c r="S243" s="616" t="s">
        <v>332</v>
      </c>
      <c r="T243" s="616" t="s">
        <v>332</v>
      </c>
      <c r="U243" s="616" t="s">
        <v>332</v>
      </c>
      <c r="V243" s="616" t="s">
        <v>332</v>
      </c>
      <c r="W243" s="354"/>
      <c r="X243" s="340"/>
      <c r="Y243" s="340"/>
      <c r="Z243" s="324"/>
      <c r="AA243" s="367">
        <v>1</v>
      </c>
      <c r="AB243" s="324"/>
    </row>
    <row r="244" spans="2:28" ht="47.25" customHeight="1" x14ac:dyDescent="0.3">
      <c r="B244" s="577">
        <v>52</v>
      </c>
      <c r="C244" s="715" t="s">
        <v>2193</v>
      </c>
      <c r="D244" s="715" t="s">
        <v>2194</v>
      </c>
      <c r="E244" s="577"/>
      <c r="F244" s="697" t="s">
        <v>2124</v>
      </c>
      <c r="G244" s="712">
        <v>0</v>
      </c>
      <c r="H244" s="335"/>
      <c r="I244" s="577"/>
      <c r="J244" s="577"/>
      <c r="K244" s="577"/>
      <c r="L244" s="577" t="s">
        <v>602</v>
      </c>
      <c r="M244" s="558" t="s">
        <v>494</v>
      </c>
      <c r="N244" s="592" t="s">
        <v>714</v>
      </c>
      <c r="O244" s="560"/>
      <c r="P244" s="518"/>
      <c r="Q244" s="631" t="s">
        <v>332</v>
      </c>
      <c r="R244" s="636" t="s">
        <v>640</v>
      </c>
      <c r="S244" s="616" t="s">
        <v>332</v>
      </c>
      <c r="T244" s="616" t="s">
        <v>332</v>
      </c>
      <c r="U244" s="616" t="s">
        <v>332</v>
      </c>
      <c r="V244" s="559" t="s">
        <v>600</v>
      </c>
      <c r="W244" s="354"/>
      <c r="X244" s="340"/>
      <c r="Y244" s="340"/>
      <c r="AA244" s="367"/>
      <c r="AB244" s="348"/>
    </row>
    <row r="245" spans="2:28" s="324" customFormat="1" ht="36.75" customHeight="1" x14ac:dyDescent="0.3">
      <c r="B245" s="577">
        <v>53</v>
      </c>
      <c r="C245" s="715" t="s">
        <v>2190</v>
      </c>
      <c r="D245" s="715" t="s">
        <v>2200</v>
      </c>
      <c r="E245" s="577"/>
      <c r="F245" s="697" t="s">
        <v>2125</v>
      </c>
      <c r="G245" s="712">
        <v>0</v>
      </c>
      <c r="H245" s="325"/>
      <c r="I245" s="577"/>
      <c r="J245" s="577"/>
      <c r="K245" s="577"/>
      <c r="L245" s="577" t="s">
        <v>602</v>
      </c>
      <c r="M245" s="558" t="s">
        <v>655</v>
      </c>
      <c r="N245" s="592"/>
      <c r="O245" s="560" t="s">
        <v>600</v>
      </c>
      <c r="P245" s="627" t="s">
        <v>1062</v>
      </c>
      <c r="Q245" s="561">
        <v>114</v>
      </c>
      <c r="R245" s="637" t="s">
        <v>621</v>
      </c>
      <c r="S245" s="616" t="s">
        <v>332</v>
      </c>
      <c r="T245" s="616" t="s">
        <v>332</v>
      </c>
      <c r="U245" s="616" t="s">
        <v>332</v>
      </c>
      <c r="V245" s="616" t="s">
        <v>332</v>
      </c>
      <c r="W245" s="339" t="s">
        <v>332</v>
      </c>
      <c r="X245" s="339" t="s">
        <v>332</v>
      </c>
      <c r="Y245" s="339" t="s">
        <v>332</v>
      </c>
      <c r="AA245" s="367">
        <v>1</v>
      </c>
    </row>
    <row r="246" spans="2:28" s="324" customFormat="1" ht="45.75" hidden="1" customHeight="1" x14ac:dyDescent="0.3">
      <c r="B246" s="577"/>
      <c r="C246" s="715" t="s">
        <v>2190</v>
      </c>
      <c r="D246" s="715" t="s">
        <v>2200</v>
      </c>
      <c r="E246" s="686"/>
      <c r="F246" s="684" t="s">
        <v>982</v>
      </c>
      <c r="G246" s="712">
        <v>0</v>
      </c>
      <c r="H246" s="325"/>
      <c r="I246" s="577"/>
      <c r="J246" s="577"/>
      <c r="K246" s="577">
        <v>0.19</v>
      </c>
      <c r="L246" s="577"/>
      <c r="M246" s="558" t="s">
        <v>655</v>
      </c>
      <c r="N246" s="592"/>
      <c r="O246" s="560">
        <v>1</v>
      </c>
      <c r="P246" s="627" t="s">
        <v>1063</v>
      </c>
      <c r="Q246" s="561">
        <v>115</v>
      </c>
      <c r="R246" s="638"/>
      <c r="S246" s="616" t="s">
        <v>332</v>
      </c>
      <c r="T246" s="616" t="s">
        <v>332</v>
      </c>
      <c r="U246" s="616" t="s">
        <v>332</v>
      </c>
      <c r="V246" s="616" t="s">
        <v>332</v>
      </c>
      <c r="W246" s="339"/>
      <c r="X246" s="339"/>
      <c r="Y246" s="339"/>
      <c r="AA246" s="367">
        <v>1</v>
      </c>
    </row>
    <row r="247" spans="2:28" s="324" customFormat="1" ht="45.75" hidden="1" customHeight="1" x14ac:dyDescent="0.3">
      <c r="B247" s="577"/>
      <c r="C247" s="715" t="s">
        <v>2190</v>
      </c>
      <c r="D247" s="715" t="s">
        <v>2200</v>
      </c>
      <c r="E247" s="686"/>
      <c r="F247" s="685" t="s">
        <v>1028</v>
      </c>
      <c r="G247" s="712">
        <v>0</v>
      </c>
      <c r="H247" s="325"/>
      <c r="I247" s="577"/>
      <c r="J247" s="577">
        <v>0.01</v>
      </c>
      <c r="K247" s="577"/>
      <c r="L247" s="577"/>
      <c r="M247" s="558" t="s">
        <v>656</v>
      </c>
      <c r="N247" s="592"/>
      <c r="O247" s="560">
        <v>1</v>
      </c>
      <c r="P247" s="627" t="s">
        <v>1038</v>
      </c>
      <c r="Q247" s="561">
        <v>91</v>
      </c>
      <c r="R247" s="638"/>
      <c r="S247" s="616" t="s">
        <v>332</v>
      </c>
      <c r="T247" s="616" t="s">
        <v>332</v>
      </c>
      <c r="U247" s="616" t="s">
        <v>332</v>
      </c>
      <c r="V247" s="616" t="s">
        <v>332</v>
      </c>
      <c r="W247" s="339"/>
      <c r="X247" s="339"/>
      <c r="Y247" s="339"/>
      <c r="AA247" s="367">
        <v>1</v>
      </c>
    </row>
    <row r="248" spans="2:28" s="324" customFormat="1" ht="45.75" hidden="1" customHeight="1" x14ac:dyDescent="0.3">
      <c r="B248" s="577"/>
      <c r="C248" s="715" t="s">
        <v>2190</v>
      </c>
      <c r="D248" s="715" t="s">
        <v>2200</v>
      </c>
      <c r="E248" s="686"/>
      <c r="F248" s="685" t="s">
        <v>1029</v>
      </c>
      <c r="G248" s="712">
        <v>0</v>
      </c>
      <c r="H248" s="325"/>
      <c r="I248" s="577"/>
      <c r="J248" s="577"/>
      <c r="K248" s="577">
        <v>1.58</v>
      </c>
      <c r="L248" s="577"/>
      <c r="M248" s="558" t="s">
        <v>656</v>
      </c>
      <c r="N248" s="592"/>
      <c r="O248" s="560">
        <v>1</v>
      </c>
      <c r="P248" s="627" t="s">
        <v>1039</v>
      </c>
      <c r="Q248" s="561">
        <v>92</v>
      </c>
      <c r="R248" s="638"/>
      <c r="S248" s="616" t="s">
        <v>332</v>
      </c>
      <c r="T248" s="616" t="s">
        <v>332</v>
      </c>
      <c r="U248" s="616" t="s">
        <v>332</v>
      </c>
      <c r="V248" s="616" t="s">
        <v>332</v>
      </c>
      <c r="W248" s="339"/>
      <c r="X248" s="339"/>
      <c r="Y248" s="339"/>
      <c r="AA248" s="367">
        <v>1</v>
      </c>
    </row>
    <row r="249" spans="2:28" s="381" customFormat="1" ht="36.75" hidden="1" customHeight="1" x14ac:dyDescent="0.3">
      <c r="B249" s="577"/>
      <c r="C249" s="715" t="s">
        <v>2190</v>
      </c>
      <c r="D249" s="715" t="s">
        <v>2200</v>
      </c>
      <c r="E249" s="577"/>
      <c r="F249" s="664" t="s">
        <v>639</v>
      </c>
      <c r="G249" s="712">
        <v>0</v>
      </c>
      <c r="H249" s="335"/>
      <c r="I249" s="577"/>
      <c r="J249" s="577">
        <v>0.18</v>
      </c>
      <c r="K249" s="577"/>
      <c r="L249" s="577" t="s">
        <v>602</v>
      </c>
      <c r="M249" s="558" t="s">
        <v>494</v>
      </c>
      <c r="N249" s="574"/>
      <c r="O249" s="560"/>
      <c r="P249" s="518"/>
      <c r="Q249" s="561" t="s">
        <v>332</v>
      </c>
      <c r="R249" s="638"/>
      <c r="S249" s="616" t="s">
        <v>332</v>
      </c>
      <c r="T249" s="616" t="s">
        <v>332</v>
      </c>
      <c r="U249" s="616" t="s">
        <v>332</v>
      </c>
      <c r="V249" s="639" t="s">
        <v>600</v>
      </c>
      <c r="W249" s="380"/>
      <c r="X249" s="379"/>
      <c r="Y249" s="379"/>
      <c r="AA249" s="382"/>
      <c r="AB249" s="348"/>
    </row>
    <row r="250" spans="2:28" s="324" customFormat="1" ht="36.75" customHeight="1" x14ac:dyDescent="0.3">
      <c r="B250" s="577">
        <v>54</v>
      </c>
      <c r="C250" s="715" t="s">
        <v>2190</v>
      </c>
      <c r="D250" s="715" t="s">
        <v>2200</v>
      </c>
      <c r="E250" s="577"/>
      <c r="F250" s="697" t="s">
        <v>2126</v>
      </c>
      <c r="G250" s="712">
        <v>0</v>
      </c>
      <c r="H250" s="325"/>
      <c r="I250" s="577"/>
      <c r="J250" s="577"/>
      <c r="K250" s="577"/>
      <c r="L250" s="577" t="s">
        <v>602</v>
      </c>
      <c r="M250" s="558" t="s">
        <v>656</v>
      </c>
      <c r="N250" s="592"/>
      <c r="O250" s="560" t="s">
        <v>600</v>
      </c>
      <c r="P250" s="560" t="s">
        <v>1128</v>
      </c>
      <c r="Q250" s="561">
        <v>141</v>
      </c>
      <c r="R250" s="806" t="s">
        <v>641</v>
      </c>
      <c r="S250" s="616" t="s">
        <v>332</v>
      </c>
      <c r="T250" s="616" t="s">
        <v>332</v>
      </c>
      <c r="U250" s="616" t="s">
        <v>332</v>
      </c>
      <c r="V250" s="616" t="s">
        <v>332</v>
      </c>
      <c r="W250" s="357"/>
      <c r="X250" s="358"/>
      <c r="Y250" s="358"/>
      <c r="AA250" s="367">
        <v>1</v>
      </c>
    </row>
    <row r="251" spans="2:28" s="324" customFormat="1" ht="63" hidden="1" customHeight="1" x14ac:dyDescent="0.3">
      <c r="B251" s="577"/>
      <c r="C251" s="715" t="s">
        <v>2190</v>
      </c>
      <c r="D251" s="715" t="s">
        <v>2200</v>
      </c>
      <c r="E251" s="577"/>
      <c r="F251" s="702" t="s">
        <v>1152</v>
      </c>
      <c r="G251" s="712">
        <v>0</v>
      </c>
      <c r="H251" s="325"/>
      <c r="I251" s="577"/>
      <c r="J251" s="577">
        <f>0.645*2</f>
        <v>1.29</v>
      </c>
      <c r="K251" s="577"/>
      <c r="L251" s="577" t="s">
        <v>602</v>
      </c>
      <c r="M251" s="558" t="s">
        <v>656</v>
      </c>
      <c r="N251" s="574"/>
      <c r="O251" s="560">
        <v>1</v>
      </c>
      <c r="P251" s="627" t="s">
        <v>1129</v>
      </c>
      <c r="Q251" s="561" t="s">
        <v>1130</v>
      </c>
      <c r="R251" s="806"/>
      <c r="S251" s="616" t="s">
        <v>332</v>
      </c>
      <c r="T251" s="616" t="s">
        <v>332</v>
      </c>
      <c r="U251" s="616" t="s">
        <v>332</v>
      </c>
      <c r="V251" s="616" t="s">
        <v>332</v>
      </c>
      <c r="W251" s="357"/>
      <c r="X251" s="358"/>
      <c r="Y251" s="358"/>
      <c r="AA251" s="367">
        <v>1</v>
      </c>
    </row>
    <row r="252" spans="2:28" s="324" customFormat="1" ht="50.25" customHeight="1" x14ac:dyDescent="0.3">
      <c r="B252" s="577">
        <v>55</v>
      </c>
      <c r="C252" s="715" t="s">
        <v>2190</v>
      </c>
      <c r="D252" s="715" t="s">
        <v>2200</v>
      </c>
      <c r="E252" s="577"/>
      <c r="F252" s="697" t="s">
        <v>2127</v>
      </c>
      <c r="G252" s="712">
        <v>0</v>
      </c>
      <c r="H252" s="325"/>
      <c r="I252" s="577"/>
      <c r="J252" s="577"/>
      <c r="K252" s="577"/>
      <c r="L252" s="577" t="s">
        <v>602</v>
      </c>
      <c r="M252" s="558" t="s">
        <v>656</v>
      </c>
      <c r="N252" s="579"/>
      <c r="O252" s="560" t="s">
        <v>600</v>
      </c>
      <c r="P252" s="560" t="s">
        <v>1127</v>
      </c>
      <c r="Q252" s="561">
        <v>138</v>
      </c>
      <c r="R252" s="636" t="s">
        <v>642</v>
      </c>
      <c r="S252" s="616" t="s">
        <v>332</v>
      </c>
      <c r="T252" s="616" t="s">
        <v>332</v>
      </c>
      <c r="U252" s="616" t="s">
        <v>332</v>
      </c>
      <c r="V252" s="616" t="s">
        <v>332</v>
      </c>
      <c r="W252" s="357"/>
      <c r="X252" s="358"/>
      <c r="Y252" s="358"/>
      <c r="AA252" s="367">
        <v>1</v>
      </c>
    </row>
    <row r="253" spans="2:28" ht="28.5" customHeight="1" x14ac:dyDescent="0.3">
      <c r="B253" s="577">
        <v>56</v>
      </c>
      <c r="C253" s="715" t="s">
        <v>2190</v>
      </c>
      <c r="D253" s="715" t="s">
        <v>2200</v>
      </c>
      <c r="E253" s="577"/>
      <c r="F253" s="697" t="s">
        <v>2128</v>
      </c>
      <c r="G253" s="712">
        <v>0</v>
      </c>
      <c r="H253" s="335"/>
      <c r="I253" s="577"/>
      <c r="J253" s="577"/>
      <c r="K253" s="577"/>
      <c r="L253" s="577" t="s">
        <v>602</v>
      </c>
      <c r="M253" s="558" t="s">
        <v>494</v>
      </c>
      <c r="O253" s="560"/>
      <c r="P253" s="518"/>
      <c r="Q253" s="631" t="s">
        <v>332</v>
      </c>
      <c r="R253" s="806" t="s">
        <v>643</v>
      </c>
      <c r="S253" s="616" t="s">
        <v>332</v>
      </c>
      <c r="T253" s="616" t="s">
        <v>332</v>
      </c>
      <c r="U253" s="616" t="s">
        <v>332</v>
      </c>
      <c r="V253" s="559" t="s">
        <v>600</v>
      </c>
      <c r="W253" s="354"/>
      <c r="X253" s="340"/>
      <c r="Y253" s="340"/>
      <c r="AA253" s="367"/>
      <c r="AB253" s="348"/>
    </row>
    <row r="254" spans="2:28" ht="28.5" customHeight="1" x14ac:dyDescent="0.3">
      <c r="B254" s="577">
        <v>57</v>
      </c>
      <c r="C254" s="715" t="s">
        <v>2190</v>
      </c>
      <c r="D254" s="715" t="s">
        <v>2200</v>
      </c>
      <c r="E254" s="577"/>
      <c r="F254" s="692" t="s">
        <v>2129</v>
      </c>
      <c r="G254" s="712">
        <v>0</v>
      </c>
      <c r="H254" s="335"/>
      <c r="I254" s="577"/>
      <c r="J254" s="577"/>
      <c r="K254" s="577"/>
      <c r="L254" s="577" t="s">
        <v>602</v>
      </c>
      <c r="M254" s="558" t="s">
        <v>494</v>
      </c>
      <c r="O254" s="560"/>
      <c r="P254" s="518"/>
      <c r="Q254" s="631" t="s">
        <v>332</v>
      </c>
      <c r="R254" s="806"/>
      <c r="S254" s="616" t="s">
        <v>332</v>
      </c>
      <c r="T254" s="616" t="s">
        <v>332</v>
      </c>
      <c r="U254" s="616" t="s">
        <v>332</v>
      </c>
      <c r="V254" s="559" t="s">
        <v>600</v>
      </c>
      <c r="W254" s="354"/>
      <c r="X254" s="340"/>
      <c r="Y254" s="340"/>
      <c r="AA254" s="367"/>
      <c r="AB254" s="348"/>
    </row>
    <row r="255" spans="2:28" ht="28.5" customHeight="1" x14ac:dyDescent="0.3">
      <c r="B255" s="577">
        <v>58</v>
      </c>
      <c r="C255" s="715" t="s">
        <v>2190</v>
      </c>
      <c r="D255" s="715" t="s">
        <v>2200</v>
      </c>
      <c r="E255" s="577"/>
      <c r="F255" s="692" t="s">
        <v>2130</v>
      </c>
      <c r="G255" s="712">
        <v>0</v>
      </c>
      <c r="H255" s="335"/>
      <c r="I255" s="577"/>
      <c r="J255" s="577"/>
      <c r="K255" s="577"/>
      <c r="L255" s="577" t="s">
        <v>602</v>
      </c>
      <c r="M255" s="558" t="s">
        <v>494</v>
      </c>
      <c r="O255" s="560"/>
      <c r="P255" s="518"/>
      <c r="Q255" s="631" t="s">
        <v>332</v>
      </c>
      <c r="R255" s="806"/>
      <c r="S255" s="616" t="s">
        <v>332</v>
      </c>
      <c r="T255" s="616" t="s">
        <v>332</v>
      </c>
      <c r="U255" s="616" t="s">
        <v>332</v>
      </c>
      <c r="V255" s="559" t="s">
        <v>600</v>
      </c>
      <c r="W255" s="354"/>
      <c r="X255" s="340"/>
      <c r="Y255" s="340"/>
      <c r="AA255" s="367"/>
      <c r="AB255" s="348"/>
    </row>
    <row r="256" spans="2:28" ht="28.5" customHeight="1" x14ac:dyDescent="0.3">
      <c r="B256" s="577">
        <v>59</v>
      </c>
      <c r="C256" s="715" t="s">
        <v>2190</v>
      </c>
      <c r="D256" s="715" t="s">
        <v>2200</v>
      </c>
      <c r="E256" s="577"/>
      <c r="F256" s="692" t="s">
        <v>2131</v>
      </c>
      <c r="G256" s="712">
        <v>0</v>
      </c>
      <c r="H256" s="335"/>
      <c r="I256" s="577"/>
      <c r="J256" s="577"/>
      <c r="K256" s="577"/>
      <c r="L256" s="577" t="s">
        <v>602</v>
      </c>
      <c r="M256" s="558" t="s">
        <v>494</v>
      </c>
      <c r="O256" s="560"/>
      <c r="P256" s="518"/>
      <c r="Q256" s="631" t="s">
        <v>332</v>
      </c>
      <c r="R256" s="806"/>
      <c r="S256" s="616" t="s">
        <v>332</v>
      </c>
      <c r="T256" s="616" t="s">
        <v>332</v>
      </c>
      <c r="U256" s="616" t="s">
        <v>332</v>
      </c>
      <c r="V256" s="559" t="s">
        <v>600</v>
      </c>
      <c r="W256" s="354"/>
      <c r="X256" s="340"/>
      <c r="Y256" s="340"/>
      <c r="AA256" s="367"/>
      <c r="AB256" s="348"/>
    </row>
    <row r="257" spans="2:28" s="324" customFormat="1" ht="30" customHeight="1" x14ac:dyDescent="0.3">
      <c r="B257" s="577">
        <v>60</v>
      </c>
      <c r="C257" s="715" t="s">
        <v>2190</v>
      </c>
      <c r="D257" s="715" t="s">
        <v>2200</v>
      </c>
      <c r="E257" s="577"/>
      <c r="F257" s="697" t="s">
        <v>2132</v>
      </c>
      <c r="G257" s="712">
        <v>0</v>
      </c>
      <c r="H257" s="325"/>
      <c r="I257" s="577"/>
      <c r="J257" s="577"/>
      <c r="K257" s="577"/>
      <c r="L257" s="577" t="s">
        <v>602</v>
      </c>
      <c r="M257" s="558" t="s">
        <v>655</v>
      </c>
      <c r="N257" s="592"/>
      <c r="O257" s="560" t="s">
        <v>600</v>
      </c>
      <c r="P257" s="627" t="s">
        <v>1064</v>
      </c>
      <c r="Q257" s="561">
        <v>116</v>
      </c>
      <c r="R257" s="830" t="s">
        <v>644</v>
      </c>
      <c r="S257" s="558" t="s">
        <v>332</v>
      </c>
      <c r="T257" s="558" t="s">
        <v>332</v>
      </c>
      <c r="U257" s="558" t="s">
        <v>332</v>
      </c>
      <c r="V257" s="558" t="s">
        <v>332</v>
      </c>
      <c r="W257" s="357"/>
      <c r="X257" s="358"/>
      <c r="Y257" s="358"/>
      <c r="AA257" s="367">
        <v>1</v>
      </c>
    </row>
    <row r="258" spans="2:28" s="324" customFormat="1" ht="38.25" hidden="1" customHeight="1" x14ac:dyDescent="0.3">
      <c r="B258" s="577"/>
      <c r="C258" s="715" t="s">
        <v>2190</v>
      </c>
      <c r="D258" s="715" t="s">
        <v>2200</v>
      </c>
      <c r="E258" s="577"/>
      <c r="F258" s="671" t="s">
        <v>980</v>
      </c>
      <c r="G258" s="712">
        <v>0</v>
      </c>
      <c r="H258" s="325"/>
      <c r="I258" s="577"/>
      <c r="J258" s="577"/>
      <c r="K258" s="577">
        <v>0.115</v>
      </c>
      <c r="L258" s="577"/>
      <c r="M258" s="558" t="s">
        <v>655</v>
      </c>
      <c r="N258" s="592"/>
      <c r="O258" s="560">
        <v>1</v>
      </c>
      <c r="P258" s="627" t="s">
        <v>1065</v>
      </c>
      <c r="Q258" s="561">
        <v>117</v>
      </c>
      <c r="R258" s="831"/>
      <c r="S258" s="558" t="s">
        <v>332</v>
      </c>
      <c r="T258" s="558" t="s">
        <v>332</v>
      </c>
      <c r="U258" s="558" t="s">
        <v>332</v>
      </c>
      <c r="V258" s="558" t="s">
        <v>332</v>
      </c>
      <c r="W258" s="357"/>
      <c r="X258" s="358"/>
      <c r="Y258" s="358"/>
      <c r="AA258" s="367">
        <v>1</v>
      </c>
    </row>
    <row r="259" spans="2:28" s="324" customFormat="1" ht="30" hidden="1" customHeight="1" x14ac:dyDescent="0.3">
      <c r="B259" s="577"/>
      <c r="C259" s="715" t="s">
        <v>2190</v>
      </c>
      <c r="D259" s="715" t="s">
        <v>2200</v>
      </c>
      <c r="E259" s="577"/>
      <c r="F259" s="671" t="s">
        <v>981</v>
      </c>
      <c r="G259" s="712">
        <v>0</v>
      </c>
      <c r="H259" s="325"/>
      <c r="I259" s="577"/>
      <c r="J259" s="577"/>
      <c r="K259" s="577">
        <v>0.128</v>
      </c>
      <c r="L259" s="577"/>
      <c r="M259" s="558" t="s">
        <v>655</v>
      </c>
      <c r="N259" s="592"/>
      <c r="O259" s="560">
        <v>1</v>
      </c>
      <c r="P259" s="627" t="s">
        <v>1066</v>
      </c>
      <c r="Q259" s="561">
        <v>118</v>
      </c>
      <c r="R259" s="831"/>
      <c r="S259" s="558" t="s">
        <v>332</v>
      </c>
      <c r="T259" s="558" t="s">
        <v>332</v>
      </c>
      <c r="U259" s="558" t="s">
        <v>332</v>
      </c>
      <c r="V259" s="558" t="s">
        <v>332</v>
      </c>
      <c r="W259" s="357"/>
      <c r="X259" s="358"/>
      <c r="Y259" s="358"/>
      <c r="AA259" s="367">
        <v>1</v>
      </c>
    </row>
    <row r="260" spans="2:28" s="348" customFormat="1" ht="30" hidden="1" customHeight="1" x14ac:dyDescent="0.3">
      <c r="B260" s="577"/>
      <c r="C260" s="715" t="s">
        <v>2190</v>
      </c>
      <c r="D260" s="715" t="s">
        <v>2200</v>
      </c>
      <c r="E260" s="577"/>
      <c r="F260" s="664" t="s">
        <v>639</v>
      </c>
      <c r="G260" s="712">
        <v>0</v>
      </c>
      <c r="H260" s="347"/>
      <c r="I260" s="577"/>
      <c r="J260" s="577"/>
      <c r="K260" s="577"/>
      <c r="L260" s="577" t="s">
        <v>602</v>
      </c>
      <c r="M260" s="606" t="s">
        <v>494</v>
      </c>
      <c r="N260" s="607" t="s">
        <v>1411</v>
      </c>
      <c r="O260" s="560"/>
      <c r="P260" s="518" t="s">
        <v>600</v>
      </c>
      <c r="Q260" s="631" t="s">
        <v>332</v>
      </c>
      <c r="R260" s="832"/>
      <c r="S260" s="616" t="s">
        <v>332</v>
      </c>
      <c r="T260" s="616" t="s">
        <v>332</v>
      </c>
      <c r="U260" s="616" t="s">
        <v>600</v>
      </c>
      <c r="V260" s="559" t="s">
        <v>600</v>
      </c>
      <c r="W260" s="383"/>
      <c r="X260" s="384"/>
      <c r="Y260" s="384"/>
      <c r="AA260" s="385"/>
    </row>
    <row r="261" spans="2:28" s="324" customFormat="1" ht="30" hidden="1" customHeight="1" x14ac:dyDescent="0.3">
      <c r="B261" s="577"/>
      <c r="C261" s="715" t="s">
        <v>2190</v>
      </c>
      <c r="D261" s="715" t="s">
        <v>2200</v>
      </c>
      <c r="E261" s="577"/>
      <c r="F261" s="667" t="s">
        <v>936</v>
      </c>
      <c r="G261" s="712">
        <v>0</v>
      </c>
      <c r="H261" s="325"/>
      <c r="I261" s="577"/>
      <c r="J261" s="577">
        <v>1.1599999999999999</v>
      </c>
      <c r="K261" s="577"/>
      <c r="L261" s="577"/>
      <c r="M261" s="558" t="s">
        <v>656</v>
      </c>
      <c r="N261" s="640" t="s">
        <v>1683</v>
      </c>
      <c r="O261" s="560">
        <v>1</v>
      </c>
      <c r="P261" s="627" t="s">
        <v>1110</v>
      </c>
      <c r="Q261" s="561">
        <v>69</v>
      </c>
      <c r="R261" s="636"/>
      <c r="S261" s="558" t="s">
        <v>332</v>
      </c>
      <c r="T261" s="558" t="s">
        <v>332</v>
      </c>
      <c r="U261" s="558" t="s">
        <v>332</v>
      </c>
      <c r="V261" s="558" t="s">
        <v>332</v>
      </c>
      <c r="W261" s="357"/>
      <c r="X261" s="358"/>
      <c r="Y261" s="358"/>
      <c r="AA261" s="367">
        <v>1</v>
      </c>
    </row>
    <row r="262" spans="2:28" s="324" customFormat="1" ht="30" hidden="1" customHeight="1" x14ac:dyDescent="0.3">
      <c r="B262" s="577"/>
      <c r="C262" s="715" t="s">
        <v>2190</v>
      </c>
      <c r="D262" s="715" t="s">
        <v>2200</v>
      </c>
      <c r="E262" s="577"/>
      <c r="F262" s="667" t="s">
        <v>937</v>
      </c>
      <c r="G262" s="712">
        <v>0</v>
      </c>
      <c r="H262" s="325"/>
      <c r="I262" s="577"/>
      <c r="J262" s="578">
        <v>0.55600000000000005</v>
      </c>
      <c r="K262" s="577"/>
      <c r="L262" s="577"/>
      <c r="M262" s="558" t="s">
        <v>656</v>
      </c>
      <c r="N262" s="574"/>
      <c r="O262" s="560">
        <v>1</v>
      </c>
      <c r="P262" s="627" t="s">
        <v>1111</v>
      </c>
      <c r="Q262" s="561">
        <v>70</v>
      </c>
      <c r="R262" s="636"/>
      <c r="S262" s="558" t="s">
        <v>332</v>
      </c>
      <c r="T262" s="558" t="s">
        <v>332</v>
      </c>
      <c r="U262" s="558" t="s">
        <v>332</v>
      </c>
      <c r="V262" s="558" t="s">
        <v>332</v>
      </c>
      <c r="W262" s="357"/>
      <c r="X262" s="358"/>
      <c r="Y262" s="358"/>
      <c r="AA262" s="367">
        <v>1</v>
      </c>
    </row>
    <row r="263" spans="2:28" s="324" customFormat="1" ht="30" hidden="1" customHeight="1" x14ac:dyDescent="0.3">
      <c r="B263" s="577"/>
      <c r="C263" s="715" t="s">
        <v>2190</v>
      </c>
      <c r="D263" s="715" t="s">
        <v>2200</v>
      </c>
      <c r="E263" s="577"/>
      <c r="F263" s="677" t="s">
        <v>938</v>
      </c>
      <c r="G263" s="712">
        <v>0</v>
      </c>
      <c r="H263" s="325"/>
      <c r="I263" s="577"/>
      <c r="J263" s="578">
        <v>0.34</v>
      </c>
      <c r="K263" s="577"/>
      <c r="L263" s="577"/>
      <c r="M263" s="558" t="s">
        <v>656</v>
      </c>
      <c r="N263" s="590"/>
      <c r="O263" s="560">
        <v>1</v>
      </c>
      <c r="P263" s="627" t="s">
        <v>1112</v>
      </c>
      <c r="Q263" s="561">
        <v>71</v>
      </c>
      <c r="R263" s="636"/>
      <c r="S263" s="558" t="s">
        <v>332</v>
      </c>
      <c r="T263" s="558" t="s">
        <v>332</v>
      </c>
      <c r="U263" s="558" t="s">
        <v>332</v>
      </c>
      <c r="V263" s="558" t="s">
        <v>332</v>
      </c>
      <c r="W263" s="357"/>
      <c r="X263" s="358"/>
      <c r="Y263" s="358"/>
      <c r="AA263" s="367">
        <v>1</v>
      </c>
      <c r="AB263" s="348"/>
    </row>
    <row r="264" spans="2:28" s="324" customFormat="1" ht="30" hidden="1" customHeight="1" x14ac:dyDescent="0.3">
      <c r="B264" s="577"/>
      <c r="C264" s="715" t="s">
        <v>2190</v>
      </c>
      <c r="D264" s="715" t="s">
        <v>2200</v>
      </c>
      <c r="E264" s="577"/>
      <c r="F264" s="677" t="s">
        <v>939</v>
      </c>
      <c r="G264" s="712">
        <v>0</v>
      </c>
      <c r="H264" s="325"/>
      <c r="I264" s="577"/>
      <c r="J264" s="577">
        <v>0.34</v>
      </c>
      <c r="K264" s="577"/>
      <c r="L264" s="577"/>
      <c r="M264" s="558" t="s">
        <v>656</v>
      </c>
      <c r="N264" s="574"/>
      <c r="O264" s="560">
        <v>1</v>
      </c>
      <c r="P264" s="627" t="s">
        <v>1115</v>
      </c>
      <c r="Q264" s="561">
        <v>74</v>
      </c>
      <c r="R264" s="636"/>
      <c r="S264" s="558" t="s">
        <v>332</v>
      </c>
      <c r="T264" s="558" t="s">
        <v>332</v>
      </c>
      <c r="U264" s="558" t="s">
        <v>332</v>
      </c>
      <c r="V264" s="558" t="s">
        <v>332</v>
      </c>
      <c r="W264" s="357"/>
      <c r="X264" s="358"/>
      <c r="Y264" s="358"/>
      <c r="AA264" s="367">
        <v>1</v>
      </c>
    </row>
    <row r="265" spans="2:28" s="324" customFormat="1" ht="30" hidden="1" customHeight="1" x14ac:dyDescent="0.3">
      <c r="B265" s="577"/>
      <c r="C265" s="715" t="s">
        <v>2190</v>
      </c>
      <c r="D265" s="715" t="s">
        <v>2200</v>
      </c>
      <c r="E265" s="577"/>
      <c r="F265" s="677" t="s">
        <v>940</v>
      </c>
      <c r="G265" s="712">
        <v>0</v>
      </c>
      <c r="H265" s="325"/>
      <c r="I265" s="577"/>
      <c r="J265" s="577">
        <v>0.32</v>
      </c>
      <c r="K265" s="577"/>
      <c r="L265" s="577"/>
      <c r="M265" s="558" t="s">
        <v>656</v>
      </c>
      <c r="N265" s="590"/>
      <c r="O265" s="560">
        <v>1</v>
      </c>
      <c r="P265" s="627" t="s">
        <v>1116</v>
      </c>
      <c r="Q265" s="561">
        <v>75</v>
      </c>
      <c r="R265" s="636"/>
      <c r="S265" s="558" t="s">
        <v>332</v>
      </c>
      <c r="T265" s="558" t="s">
        <v>332</v>
      </c>
      <c r="U265" s="558" t="s">
        <v>332</v>
      </c>
      <c r="V265" s="558" t="s">
        <v>332</v>
      </c>
      <c r="W265" s="357"/>
      <c r="X265" s="358"/>
      <c r="Y265" s="358"/>
      <c r="AA265" s="367">
        <v>1</v>
      </c>
    </row>
    <row r="266" spans="2:28" s="324" customFormat="1" ht="30" hidden="1" customHeight="1" x14ac:dyDescent="0.3">
      <c r="B266" s="577"/>
      <c r="C266" s="715" t="s">
        <v>2190</v>
      </c>
      <c r="D266" s="715" t="s">
        <v>2200</v>
      </c>
      <c r="E266" s="577"/>
      <c r="F266" s="677" t="s">
        <v>941</v>
      </c>
      <c r="G266" s="712">
        <v>0</v>
      </c>
      <c r="H266" s="325"/>
      <c r="I266" s="577"/>
      <c r="J266" s="585">
        <v>0.36199999999999999</v>
      </c>
      <c r="K266" s="577"/>
      <c r="L266" s="577"/>
      <c r="M266" s="558" t="s">
        <v>656</v>
      </c>
      <c r="N266" s="574"/>
      <c r="O266" s="560">
        <v>1</v>
      </c>
      <c r="P266" s="627" t="s">
        <v>1117</v>
      </c>
      <c r="Q266" s="561">
        <v>76</v>
      </c>
      <c r="R266" s="636"/>
      <c r="S266" s="558" t="s">
        <v>332</v>
      </c>
      <c r="T266" s="558" t="s">
        <v>332</v>
      </c>
      <c r="U266" s="558" t="s">
        <v>332</v>
      </c>
      <c r="V266" s="558" t="s">
        <v>332</v>
      </c>
      <c r="W266" s="357"/>
      <c r="X266" s="358"/>
      <c r="Y266" s="358"/>
      <c r="AA266" s="367">
        <v>1</v>
      </c>
    </row>
    <row r="267" spans="2:28" s="324" customFormat="1" ht="30" hidden="1" customHeight="1" x14ac:dyDescent="0.3">
      <c r="B267" s="577"/>
      <c r="C267" s="715" t="s">
        <v>2190</v>
      </c>
      <c r="D267" s="715" t="s">
        <v>2200</v>
      </c>
      <c r="E267" s="577"/>
      <c r="F267" s="677" t="s">
        <v>942</v>
      </c>
      <c r="G267" s="712">
        <v>0</v>
      </c>
      <c r="H267" s="325"/>
      <c r="I267" s="577"/>
      <c r="J267" s="577">
        <v>0.14599999999999999</v>
      </c>
      <c r="K267" s="577"/>
      <c r="L267" s="577"/>
      <c r="M267" s="558" t="s">
        <v>656</v>
      </c>
      <c r="N267" s="574"/>
      <c r="O267" s="560">
        <v>1</v>
      </c>
      <c r="P267" s="627" t="s">
        <v>1118</v>
      </c>
      <c r="Q267" s="561">
        <v>77</v>
      </c>
      <c r="R267" s="636"/>
      <c r="S267" s="558" t="s">
        <v>332</v>
      </c>
      <c r="T267" s="558" t="s">
        <v>332</v>
      </c>
      <c r="U267" s="558" t="s">
        <v>332</v>
      </c>
      <c r="V267" s="558" t="s">
        <v>332</v>
      </c>
      <c r="W267" s="357"/>
      <c r="X267" s="358"/>
      <c r="Y267" s="358"/>
      <c r="AA267" s="367">
        <v>1</v>
      </c>
    </row>
    <row r="268" spans="2:28" s="324" customFormat="1" ht="30" hidden="1" customHeight="1" x14ac:dyDescent="0.3">
      <c r="B268" s="577"/>
      <c r="C268" s="715" t="s">
        <v>2190</v>
      </c>
      <c r="D268" s="715" t="s">
        <v>2200</v>
      </c>
      <c r="E268" s="577"/>
      <c r="F268" s="677" t="s">
        <v>943</v>
      </c>
      <c r="G268" s="712">
        <v>0</v>
      </c>
      <c r="H268" s="325"/>
      <c r="I268" s="577"/>
      <c r="J268" s="577">
        <v>2.5680000000000001</v>
      </c>
      <c r="K268" s="577"/>
      <c r="L268" s="577"/>
      <c r="M268" s="558" t="s">
        <v>656</v>
      </c>
      <c r="N268" s="574"/>
      <c r="O268" s="560">
        <v>1</v>
      </c>
      <c r="P268" s="627" t="s">
        <v>1119</v>
      </c>
      <c r="Q268" s="561">
        <v>78</v>
      </c>
      <c r="R268" s="636"/>
      <c r="S268" s="558" t="s">
        <v>332</v>
      </c>
      <c r="T268" s="558" t="s">
        <v>332</v>
      </c>
      <c r="U268" s="558" t="s">
        <v>332</v>
      </c>
      <c r="V268" s="558" t="s">
        <v>332</v>
      </c>
      <c r="W268" s="357"/>
      <c r="X268" s="358"/>
      <c r="Y268" s="358"/>
      <c r="AA268" s="367">
        <v>1</v>
      </c>
      <c r="AB268" s="348"/>
    </row>
    <row r="269" spans="2:28" s="324" customFormat="1" ht="36" customHeight="1" x14ac:dyDescent="0.3">
      <c r="B269" s="577">
        <v>61</v>
      </c>
      <c r="C269" s="715" t="s">
        <v>2190</v>
      </c>
      <c r="D269" s="715" t="s">
        <v>2200</v>
      </c>
      <c r="E269" s="577"/>
      <c r="F269" s="697" t="s">
        <v>2133</v>
      </c>
      <c r="G269" s="712">
        <v>0</v>
      </c>
      <c r="H269" s="322"/>
      <c r="I269" s="577"/>
      <c r="J269" s="641"/>
      <c r="K269" s="641"/>
      <c r="L269" s="577" t="s">
        <v>602</v>
      </c>
      <c r="M269" s="558" t="s">
        <v>698</v>
      </c>
      <c r="N269" s="586" t="s">
        <v>1906</v>
      </c>
      <c r="O269" s="560" t="s">
        <v>600</v>
      </c>
      <c r="P269" s="518" t="s">
        <v>717</v>
      </c>
      <c r="Q269" s="561">
        <v>2</v>
      </c>
      <c r="R269" s="829" t="s">
        <v>645</v>
      </c>
      <c r="S269" s="625" t="s">
        <v>600</v>
      </c>
      <c r="T269" s="606" t="s">
        <v>600</v>
      </c>
      <c r="U269" s="625" t="s">
        <v>600</v>
      </c>
      <c r="V269" s="558" t="s">
        <v>332</v>
      </c>
      <c r="W269" s="354"/>
      <c r="X269" s="340"/>
      <c r="Y269" s="340"/>
      <c r="AA269" s="367">
        <v>1</v>
      </c>
    </row>
    <row r="270" spans="2:28" s="324" customFormat="1" ht="46.5" hidden="1" customHeight="1" x14ac:dyDescent="0.3">
      <c r="B270" s="577"/>
      <c r="C270" s="715" t="s">
        <v>2190</v>
      </c>
      <c r="D270" s="715" t="s">
        <v>2200</v>
      </c>
      <c r="E270" s="577"/>
      <c r="F270" s="704" t="s">
        <v>646</v>
      </c>
      <c r="G270" s="712">
        <v>0</v>
      </c>
      <c r="H270" s="322"/>
      <c r="I270" s="577"/>
      <c r="J270" s="641"/>
      <c r="K270" s="641">
        <v>1.78</v>
      </c>
      <c r="L270" s="577" t="s">
        <v>602</v>
      </c>
      <c r="M270" s="558" t="s">
        <v>698</v>
      </c>
      <c r="N270" s="642" t="s">
        <v>1952</v>
      </c>
      <c r="O270" s="560">
        <v>1</v>
      </c>
      <c r="P270" s="560" t="s">
        <v>892</v>
      </c>
      <c r="Q270" s="561">
        <v>1</v>
      </c>
      <c r="R270" s="829"/>
      <c r="S270" s="558" t="s">
        <v>600</v>
      </c>
      <c r="T270" s="558" t="s">
        <v>600</v>
      </c>
      <c r="U270" s="558" t="s">
        <v>450</v>
      </c>
      <c r="V270" s="558" t="s">
        <v>332</v>
      </c>
      <c r="W270" s="354"/>
      <c r="X270" s="340"/>
      <c r="Y270" s="340"/>
      <c r="AA270" s="367">
        <v>0.75</v>
      </c>
    </row>
    <row r="271" spans="2:28" s="324" customFormat="1" ht="28.5" hidden="1" customHeight="1" x14ac:dyDescent="0.3">
      <c r="B271" s="577"/>
      <c r="C271" s="715" t="s">
        <v>2190</v>
      </c>
      <c r="D271" s="715" t="s">
        <v>2200</v>
      </c>
      <c r="E271" s="577"/>
      <c r="F271" s="666" t="s">
        <v>716</v>
      </c>
      <c r="G271" s="712">
        <v>0</v>
      </c>
      <c r="H271" s="322"/>
      <c r="I271" s="577"/>
      <c r="J271" s="641">
        <f>2.76+0.19</f>
        <v>2.9499999999999997</v>
      </c>
      <c r="K271" s="641"/>
      <c r="L271" s="577" t="s">
        <v>602</v>
      </c>
      <c r="M271" s="558" t="s">
        <v>698</v>
      </c>
      <c r="N271" s="598" t="s">
        <v>1907</v>
      </c>
      <c r="O271" s="560">
        <v>1</v>
      </c>
      <c r="P271" s="643" t="s">
        <v>1137</v>
      </c>
      <c r="Q271" s="561">
        <v>3</v>
      </c>
      <c r="R271" s="829"/>
      <c r="S271" s="625" t="s">
        <v>600</v>
      </c>
      <c r="T271" s="625" t="s">
        <v>600</v>
      </c>
      <c r="U271" s="625" t="s">
        <v>600</v>
      </c>
      <c r="V271" s="558" t="s">
        <v>332</v>
      </c>
      <c r="W271" s="354"/>
      <c r="X271" s="340"/>
      <c r="Y271" s="340"/>
      <c r="AA271" s="367">
        <v>1</v>
      </c>
    </row>
    <row r="272" spans="2:28" s="324" customFormat="1" ht="28.5" hidden="1" customHeight="1" x14ac:dyDescent="0.3">
      <c r="B272" s="577"/>
      <c r="C272" s="715" t="s">
        <v>2190</v>
      </c>
      <c r="D272" s="715" t="s">
        <v>2200</v>
      </c>
      <c r="E272" s="577"/>
      <c r="F272" s="705" t="s">
        <v>1021</v>
      </c>
      <c r="G272" s="712">
        <v>0</v>
      </c>
      <c r="H272" s="322"/>
      <c r="I272" s="577"/>
      <c r="J272" s="641"/>
      <c r="K272" s="641">
        <v>0.28999999999999998</v>
      </c>
      <c r="L272" s="577"/>
      <c r="M272" s="558" t="s">
        <v>656</v>
      </c>
      <c r="N272" s="644"/>
      <c r="O272" s="560">
        <v>1</v>
      </c>
      <c r="P272" s="627" t="s">
        <v>1044</v>
      </c>
      <c r="Q272" s="561">
        <v>97</v>
      </c>
      <c r="R272" s="829"/>
      <c r="S272" s="558" t="s">
        <v>332</v>
      </c>
      <c r="T272" s="558" t="s">
        <v>332</v>
      </c>
      <c r="U272" s="558" t="s">
        <v>332</v>
      </c>
      <c r="V272" s="558" t="s">
        <v>332</v>
      </c>
      <c r="W272" s="354"/>
      <c r="X272" s="340"/>
      <c r="Y272" s="340"/>
      <c r="AA272" s="367">
        <v>1</v>
      </c>
    </row>
    <row r="273" spans="2:29" s="324" customFormat="1" ht="28.5" hidden="1" customHeight="1" x14ac:dyDescent="0.3">
      <c r="B273" s="577"/>
      <c r="C273" s="715" t="s">
        <v>2190</v>
      </c>
      <c r="D273" s="715" t="s">
        <v>2200</v>
      </c>
      <c r="E273" s="577"/>
      <c r="F273" s="683" t="s">
        <v>1022</v>
      </c>
      <c r="G273" s="712">
        <v>0</v>
      </c>
      <c r="H273" s="322"/>
      <c r="I273" s="577"/>
      <c r="J273" s="641"/>
      <c r="K273" s="641">
        <v>0.16200000000000001</v>
      </c>
      <c r="L273" s="577"/>
      <c r="M273" s="558" t="s">
        <v>656</v>
      </c>
      <c r="N273" s="644"/>
      <c r="O273" s="560">
        <v>1</v>
      </c>
      <c r="P273" s="627" t="s">
        <v>1045</v>
      </c>
      <c r="Q273" s="561">
        <v>98</v>
      </c>
      <c r="R273" s="829"/>
      <c r="S273" s="558" t="s">
        <v>332</v>
      </c>
      <c r="T273" s="558" t="s">
        <v>332</v>
      </c>
      <c r="U273" s="558" t="s">
        <v>332</v>
      </c>
      <c r="V273" s="558" t="s">
        <v>332</v>
      </c>
      <c r="W273" s="354"/>
      <c r="X273" s="340"/>
      <c r="Y273" s="340"/>
      <c r="AA273" s="367">
        <v>1</v>
      </c>
    </row>
    <row r="274" spans="2:29" s="324" customFormat="1" ht="30" customHeight="1" x14ac:dyDescent="0.3">
      <c r="B274" s="577">
        <v>62</v>
      </c>
      <c r="C274" s="715" t="s">
        <v>2190</v>
      </c>
      <c r="D274" s="715" t="s">
        <v>2200</v>
      </c>
      <c r="E274" s="577"/>
      <c r="F274" s="697" t="s">
        <v>2134</v>
      </c>
      <c r="G274" s="712">
        <v>0</v>
      </c>
      <c r="H274" s="322"/>
      <c r="I274" s="577"/>
      <c r="J274" s="641"/>
      <c r="K274" s="577"/>
      <c r="L274" s="577" t="s">
        <v>602</v>
      </c>
      <c r="M274" s="558" t="s">
        <v>698</v>
      </c>
      <c r="N274" s="579" t="s">
        <v>1754</v>
      </c>
      <c r="O274" s="560" t="s">
        <v>600</v>
      </c>
      <c r="P274" s="518" t="s">
        <v>718</v>
      </c>
      <c r="Q274" s="561">
        <v>4</v>
      </c>
      <c r="R274" s="829"/>
      <c r="S274" s="645" t="s">
        <v>600</v>
      </c>
      <c r="T274" s="606" t="s">
        <v>600</v>
      </c>
      <c r="U274" s="625" t="s">
        <v>600</v>
      </c>
      <c r="V274" s="558" t="s">
        <v>332</v>
      </c>
      <c r="W274" s="354"/>
      <c r="X274" s="340"/>
      <c r="Y274" s="340"/>
      <c r="AA274" s="367">
        <v>1</v>
      </c>
    </row>
    <row r="275" spans="2:29" s="324" customFormat="1" ht="30" hidden="1" customHeight="1" x14ac:dyDescent="0.3">
      <c r="B275" s="577"/>
      <c r="C275" s="715" t="s">
        <v>2190</v>
      </c>
      <c r="D275" s="715" t="s">
        <v>2200</v>
      </c>
      <c r="E275" s="577"/>
      <c r="F275" s="663" t="s">
        <v>719</v>
      </c>
      <c r="G275" s="712">
        <v>0</v>
      </c>
      <c r="H275" s="322"/>
      <c r="I275" s="577"/>
      <c r="J275" s="641">
        <v>0.36</v>
      </c>
      <c r="K275" s="577"/>
      <c r="L275" s="577"/>
      <c r="M275" s="558" t="s">
        <v>698</v>
      </c>
      <c r="N275" s="579" t="s">
        <v>1753</v>
      </c>
      <c r="O275" s="560">
        <v>1</v>
      </c>
      <c r="P275" s="518" t="s">
        <v>718</v>
      </c>
      <c r="Q275" s="561">
        <v>4</v>
      </c>
      <c r="R275" s="829"/>
      <c r="S275" s="645" t="s">
        <v>600</v>
      </c>
      <c r="T275" s="606" t="s">
        <v>600</v>
      </c>
      <c r="U275" s="625" t="s">
        <v>600</v>
      </c>
      <c r="V275" s="558" t="s">
        <v>332</v>
      </c>
      <c r="W275" s="354"/>
      <c r="X275" s="340"/>
      <c r="Y275" s="340"/>
      <c r="AA275" s="367">
        <v>1</v>
      </c>
    </row>
    <row r="276" spans="2:29" s="324" customFormat="1" ht="30" hidden="1" customHeight="1" x14ac:dyDescent="0.3">
      <c r="B276" s="577"/>
      <c r="C276" s="715" t="s">
        <v>2190</v>
      </c>
      <c r="D276" s="715" t="s">
        <v>2200</v>
      </c>
      <c r="E276" s="577"/>
      <c r="F276" s="675" t="s">
        <v>1516</v>
      </c>
      <c r="G276" s="712">
        <v>0</v>
      </c>
      <c r="H276" s="322"/>
      <c r="I276" s="577"/>
      <c r="J276" s="641">
        <v>0.14199999999999999</v>
      </c>
      <c r="K276" s="577"/>
      <c r="L276" s="577"/>
      <c r="M276" s="558" t="s">
        <v>698</v>
      </c>
      <c r="N276" s="579" t="s">
        <v>1752</v>
      </c>
      <c r="O276" s="560">
        <v>1</v>
      </c>
      <c r="P276" s="518" t="s">
        <v>718</v>
      </c>
      <c r="Q276" s="561">
        <v>4</v>
      </c>
      <c r="R276" s="829"/>
      <c r="S276" s="645" t="s">
        <v>600</v>
      </c>
      <c r="T276" s="606" t="s">
        <v>600</v>
      </c>
      <c r="U276" s="625" t="s">
        <v>600</v>
      </c>
      <c r="V276" s="558" t="s">
        <v>332</v>
      </c>
      <c r="W276" s="354"/>
      <c r="X276" s="340"/>
      <c r="Y276" s="340"/>
      <c r="AA276" s="367">
        <v>1</v>
      </c>
    </row>
    <row r="277" spans="2:29" s="324" customFormat="1" ht="30" hidden="1" customHeight="1" x14ac:dyDescent="0.3">
      <c r="B277" s="577"/>
      <c r="C277" s="715" t="s">
        <v>2190</v>
      </c>
      <c r="D277" s="715" t="s">
        <v>2200</v>
      </c>
      <c r="E277" s="577"/>
      <c r="F277" s="663" t="s">
        <v>1412</v>
      </c>
      <c r="G277" s="712">
        <v>0</v>
      </c>
      <c r="H277" s="325"/>
      <c r="I277" s="577"/>
      <c r="J277" s="641"/>
      <c r="K277" s="577">
        <v>1.83</v>
      </c>
      <c r="L277" s="577"/>
      <c r="M277" s="558" t="s">
        <v>698</v>
      </c>
      <c r="N277" s="579" t="s">
        <v>1420</v>
      </c>
      <c r="O277" s="560">
        <v>1</v>
      </c>
      <c r="P277" s="646" t="s">
        <v>1406</v>
      </c>
      <c r="Q277" s="561">
        <v>212</v>
      </c>
      <c r="R277" s="829"/>
      <c r="S277" s="645" t="s">
        <v>600</v>
      </c>
      <c r="T277" s="606" t="s">
        <v>600</v>
      </c>
      <c r="U277" s="558" t="s">
        <v>450</v>
      </c>
      <c r="V277" s="558" t="s">
        <v>332</v>
      </c>
      <c r="W277" s="357"/>
      <c r="X277" s="358"/>
      <c r="Y277" s="358"/>
      <c r="AA277" s="367">
        <v>0.75</v>
      </c>
    </row>
    <row r="278" spans="2:29" s="324" customFormat="1" ht="30" hidden="1" customHeight="1" x14ac:dyDescent="0.3">
      <c r="B278" s="577"/>
      <c r="C278" s="715" t="s">
        <v>2190</v>
      </c>
      <c r="D278" s="715" t="s">
        <v>2200</v>
      </c>
      <c r="E278" s="577"/>
      <c r="F278" s="663" t="s">
        <v>1413</v>
      </c>
      <c r="G278" s="712">
        <v>0</v>
      </c>
      <c r="H278" s="325"/>
      <c r="I278" s="577"/>
      <c r="J278" s="641"/>
      <c r="K278" s="577">
        <v>0.42799999999999999</v>
      </c>
      <c r="L278" s="577"/>
      <c r="M278" s="558" t="s">
        <v>698</v>
      </c>
      <c r="N278" s="579" t="s">
        <v>1420</v>
      </c>
      <c r="O278" s="560">
        <v>1</v>
      </c>
      <c r="P278" s="646" t="s">
        <v>1406</v>
      </c>
      <c r="Q278" s="561">
        <v>212</v>
      </c>
      <c r="R278" s="829"/>
      <c r="S278" s="645" t="s">
        <v>600</v>
      </c>
      <c r="T278" s="606" t="s">
        <v>600</v>
      </c>
      <c r="U278" s="558" t="s">
        <v>450</v>
      </c>
      <c r="V278" s="558" t="s">
        <v>332</v>
      </c>
      <c r="W278" s="357"/>
      <c r="X278" s="358"/>
      <c r="Y278" s="358"/>
      <c r="AA278" s="367">
        <v>0.75</v>
      </c>
    </row>
    <row r="279" spans="2:29" s="324" customFormat="1" ht="30" hidden="1" customHeight="1" x14ac:dyDescent="0.3">
      <c r="B279" s="577"/>
      <c r="C279" s="715" t="s">
        <v>2190</v>
      </c>
      <c r="D279" s="715" t="s">
        <v>2200</v>
      </c>
      <c r="E279" s="577"/>
      <c r="F279" s="663" t="s">
        <v>1414</v>
      </c>
      <c r="G279" s="712">
        <v>0</v>
      </c>
      <c r="H279" s="325"/>
      <c r="I279" s="577"/>
      <c r="J279" s="641"/>
      <c r="K279" s="577">
        <v>0.28000000000000003</v>
      </c>
      <c r="L279" s="577"/>
      <c r="M279" s="558" t="s">
        <v>698</v>
      </c>
      <c r="N279" s="579" t="s">
        <v>1420</v>
      </c>
      <c r="O279" s="560">
        <v>1</v>
      </c>
      <c r="P279" s="646" t="s">
        <v>1406</v>
      </c>
      <c r="Q279" s="561">
        <v>212</v>
      </c>
      <c r="R279" s="829"/>
      <c r="S279" s="645" t="s">
        <v>600</v>
      </c>
      <c r="T279" s="606" t="s">
        <v>600</v>
      </c>
      <c r="U279" s="558" t="s">
        <v>450</v>
      </c>
      <c r="V279" s="558" t="s">
        <v>332</v>
      </c>
      <c r="W279" s="357"/>
      <c r="X279" s="358"/>
      <c r="Y279" s="358"/>
      <c r="AA279" s="367">
        <v>0.75</v>
      </c>
    </row>
    <row r="280" spans="2:29" s="324" customFormat="1" ht="30" customHeight="1" x14ac:dyDescent="0.3">
      <c r="B280" s="577">
        <v>63</v>
      </c>
      <c r="C280" s="715" t="s">
        <v>2190</v>
      </c>
      <c r="D280" s="715" t="s">
        <v>2200</v>
      </c>
      <c r="E280" s="577"/>
      <c r="F280" s="697" t="s">
        <v>2135</v>
      </c>
      <c r="G280" s="712">
        <v>0</v>
      </c>
      <c r="H280" s="322"/>
      <c r="I280" s="577"/>
      <c r="J280" s="641"/>
      <c r="K280" s="577"/>
      <c r="L280" s="577" t="s">
        <v>602</v>
      </c>
      <c r="M280" s="558" t="s">
        <v>698</v>
      </c>
      <c r="N280" s="579" t="s">
        <v>1755</v>
      </c>
      <c r="O280" s="560" t="s">
        <v>600</v>
      </c>
      <c r="P280" s="518" t="s">
        <v>718</v>
      </c>
      <c r="Q280" s="561">
        <v>4</v>
      </c>
      <c r="R280" s="829"/>
      <c r="S280" s="645" t="s">
        <v>600</v>
      </c>
      <c r="T280" s="645" t="s">
        <v>600</v>
      </c>
      <c r="U280" s="625" t="s">
        <v>600</v>
      </c>
      <c r="V280" s="558" t="s">
        <v>332</v>
      </c>
      <c r="W280" s="354"/>
      <c r="X280" s="340"/>
      <c r="Y280" s="340"/>
      <c r="AA280" s="367">
        <v>1</v>
      </c>
    </row>
    <row r="281" spans="2:29" s="324" customFormat="1" ht="30" hidden="1" customHeight="1" x14ac:dyDescent="0.3">
      <c r="B281" s="577"/>
      <c r="C281" s="715" t="s">
        <v>2190</v>
      </c>
      <c r="D281" s="715" t="s">
        <v>2200</v>
      </c>
      <c r="E281" s="577"/>
      <c r="F281" s="663" t="s">
        <v>1415</v>
      </c>
      <c r="G281" s="712">
        <v>0</v>
      </c>
      <c r="H281" s="325"/>
      <c r="I281" s="577"/>
      <c r="J281" s="641"/>
      <c r="K281" s="577">
        <v>1.776</v>
      </c>
      <c r="L281" s="577"/>
      <c r="M281" s="558" t="s">
        <v>698</v>
      </c>
      <c r="N281" s="579" t="s">
        <v>1420</v>
      </c>
      <c r="O281" s="560">
        <v>1</v>
      </c>
      <c r="P281" s="646" t="s">
        <v>1406</v>
      </c>
      <c r="Q281" s="561">
        <v>212</v>
      </c>
      <c r="R281" s="518"/>
      <c r="S281" s="645" t="s">
        <v>600</v>
      </c>
      <c r="T281" s="606" t="s">
        <v>600</v>
      </c>
      <c r="U281" s="558" t="s">
        <v>450</v>
      </c>
      <c r="V281" s="558" t="s">
        <v>332</v>
      </c>
      <c r="W281" s="357"/>
      <c r="X281" s="358"/>
      <c r="Y281" s="358"/>
      <c r="AA281" s="367">
        <v>0.75</v>
      </c>
    </row>
    <row r="282" spans="2:29" s="324" customFormat="1" ht="30" hidden="1" customHeight="1" x14ac:dyDescent="0.3">
      <c r="B282" s="577"/>
      <c r="C282" s="715" t="s">
        <v>2190</v>
      </c>
      <c r="D282" s="715" t="s">
        <v>2200</v>
      </c>
      <c r="E282" s="577"/>
      <c r="F282" s="663" t="s">
        <v>1416</v>
      </c>
      <c r="G282" s="712">
        <v>0</v>
      </c>
      <c r="H282" s="325"/>
      <c r="I282" s="577"/>
      <c r="J282" s="641"/>
      <c r="K282" s="577">
        <v>0.29199999999999998</v>
      </c>
      <c r="L282" s="577"/>
      <c r="M282" s="558" t="s">
        <v>698</v>
      </c>
      <c r="N282" s="579" t="s">
        <v>1420</v>
      </c>
      <c r="O282" s="560">
        <v>1</v>
      </c>
      <c r="P282" s="646" t="s">
        <v>1406</v>
      </c>
      <c r="Q282" s="561">
        <v>212</v>
      </c>
      <c r="R282" s="518"/>
      <c r="S282" s="645" t="s">
        <v>600</v>
      </c>
      <c r="T282" s="606" t="s">
        <v>600</v>
      </c>
      <c r="U282" s="558" t="s">
        <v>450</v>
      </c>
      <c r="V282" s="558" t="s">
        <v>332</v>
      </c>
      <c r="W282" s="357"/>
      <c r="X282" s="358"/>
      <c r="Y282" s="358"/>
      <c r="AA282" s="367">
        <v>0.75</v>
      </c>
    </row>
    <row r="283" spans="2:29" s="324" customFormat="1" ht="30" customHeight="1" x14ac:dyDescent="0.3">
      <c r="B283" s="577">
        <v>64</v>
      </c>
      <c r="C283" s="715" t="s">
        <v>2190</v>
      </c>
      <c r="D283" s="715" t="s">
        <v>2200</v>
      </c>
      <c r="E283" s="577"/>
      <c r="F283" s="697" t="s">
        <v>2136</v>
      </c>
      <c r="G283" s="712">
        <v>0</v>
      </c>
      <c r="H283" s="325"/>
      <c r="I283" s="577"/>
      <c r="J283" s="641"/>
      <c r="K283" s="577"/>
      <c r="L283" s="577"/>
      <c r="M283" s="558" t="s">
        <v>656</v>
      </c>
      <c r="N283" s="579"/>
      <c r="O283" s="560" t="s">
        <v>600</v>
      </c>
      <c r="P283" s="627" t="s">
        <v>1093</v>
      </c>
      <c r="Q283" s="561">
        <v>65</v>
      </c>
      <c r="R283" s="518"/>
      <c r="S283" s="558" t="s">
        <v>332</v>
      </c>
      <c r="T283" s="558" t="s">
        <v>332</v>
      </c>
      <c r="U283" s="558" t="s">
        <v>332</v>
      </c>
      <c r="V283" s="558" t="s">
        <v>332</v>
      </c>
      <c r="W283" s="357"/>
      <c r="X283" s="358"/>
      <c r="Y283" s="358"/>
      <c r="AA283" s="367">
        <v>1</v>
      </c>
    </row>
    <row r="284" spans="2:29" s="324" customFormat="1" ht="30" hidden="1" customHeight="1" x14ac:dyDescent="0.3">
      <c r="B284" s="577"/>
      <c r="C284" s="715" t="s">
        <v>2190</v>
      </c>
      <c r="D284" s="715" t="s">
        <v>2200</v>
      </c>
      <c r="E284" s="577"/>
      <c r="F284" s="671" t="s">
        <v>925</v>
      </c>
      <c r="G284" s="712">
        <v>0</v>
      </c>
      <c r="H284" s="325"/>
      <c r="I284" s="577"/>
      <c r="J284" s="641">
        <v>0.14000000000000001</v>
      </c>
      <c r="K284" s="577"/>
      <c r="L284" s="577"/>
      <c r="M284" s="558" t="s">
        <v>656</v>
      </c>
      <c r="N284" s="579"/>
      <c r="O284" s="560">
        <v>1</v>
      </c>
      <c r="P284" s="627" t="s">
        <v>1095</v>
      </c>
      <c r="Q284" s="561">
        <v>63</v>
      </c>
      <c r="R284" s="518"/>
      <c r="S284" s="558" t="s">
        <v>332</v>
      </c>
      <c r="T284" s="558" t="s">
        <v>332</v>
      </c>
      <c r="U284" s="558" t="s">
        <v>332</v>
      </c>
      <c r="V284" s="558" t="s">
        <v>332</v>
      </c>
      <c r="W284" s="357"/>
      <c r="X284" s="358"/>
      <c r="Y284" s="358"/>
      <c r="AA284" s="367">
        <v>1</v>
      </c>
    </row>
    <row r="285" spans="2:29" s="324" customFormat="1" ht="30" hidden="1" customHeight="1" x14ac:dyDescent="0.3">
      <c r="B285" s="577"/>
      <c r="C285" s="715" t="s">
        <v>2190</v>
      </c>
      <c r="D285" s="715" t="s">
        <v>2200</v>
      </c>
      <c r="E285" s="577"/>
      <c r="F285" s="671" t="s">
        <v>926</v>
      </c>
      <c r="G285" s="712">
        <v>0</v>
      </c>
      <c r="H285" s="325"/>
      <c r="I285" s="577"/>
      <c r="J285" s="641"/>
      <c r="K285" s="577">
        <v>0.95</v>
      </c>
      <c r="L285" s="577"/>
      <c r="M285" s="558" t="s">
        <v>656</v>
      </c>
      <c r="N285" s="579"/>
      <c r="O285" s="560">
        <v>1</v>
      </c>
      <c r="P285" s="627" t="s">
        <v>1097</v>
      </c>
      <c r="Q285" s="561">
        <v>64</v>
      </c>
      <c r="R285" s="518"/>
      <c r="S285" s="558" t="s">
        <v>332</v>
      </c>
      <c r="T285" s="558" t="s">
        <v>332</v>
      </c>
      <c r="U285" s="558" t="s">
        <v>332</v>
      </c>
      <c r="V285" s="558" t="s">
        <v>332</v>
      </c>
      <c r="W285" s="357"/>
      <c r="X285" s="358"/>
      <c r="Y285" s="358"/>
      <c r="AA285" s="367">
        <v>1</v>
      </c>
    </row>
    <row r="286" spans="2:29" s="324" customFormat="1" ht="30" customHeight="1" x14ac:dyDescent="0.3">
      <c r="B286" s="577">
        <v>65</v>
      </c>
      <c r="C286" s="715" t="s">
        <v>2190</v>
      </c>
      <c r="D286" s="715" t="s">
        <v>2200</v>
      </c>
      <c r="E286" s="577"/>
      <c r="F286" s="697" t="s">
        <v>2137</v>
      </c>
      <c r="G286" s="712">
        <v>0</v>
      </c>
      <c r="H286" s="325"/>
      <c r="I286" s="577"/>
      <c r="J286" s="641"/>
      <c r="K286" s="577"/>
      <c r="L286" s="577"/>
      <c r="M286" s="558" t="s">
        <v>656</v>
      </c>
      <c r="N286" s="579"/>
      <c r="O286" s="560" t="s">
        <v>600</v>
      </c>
      <c r="P286" s="627" t="s">
        <v>1094</v>
      </c>
      <c r="Q286" s="561">
        <v>66</v>
      </c>
      <c r="R286" s="518"/>
      <c r="S286" s="558" t="s">
        <v>332</v>
      </c>
      <c r="T286" s="558" t="s">
        <v>332</v>
      </c>
      <c r="U286" s="558" t="s">
        <v>332</v>
      </c>
      <c r="V286" s="558" t="s">
        <v>332</v>
      </c>
      <c r="W286" s="357"/>
      <c r="X286" s="358"/>
      <c r="Y286" s="358"/>
      <c r="AA286" s="367">
        <v>1</v>
      </c>
    </row>
    <row r="287" spans="2:29" s="324" customFormat="1" ht="30" hidden="1" customHeight="1" x14ac:dyDescent="0.3">
      <c r="B287" s="577"/>
      <c r="C287" s="715" t="s">
        <v>2190</v>
      </c>
      <c r="D287" s="715" t="s">
        <v>2200</v>
      </c>
      <c r="E287" s="577"/>
      <c r="F287" s="683" t="s">
        <v>990</v>
      </c>
      <c r="G287" s="712">
        <v>0</v>
      </c>
      <c r="H287" s="325"/>
      <c r="I287" s="577"/>
      <c r="J287" s="641"/>
      <c r="K287" s="577">
        <v>0.112</v>
      </c>
      <c r="L287" s="577"/>
      <c r="M287" s="558" t="s">
        <v>655</v>
      </c>
      <c r="N287" s="579"/>
      <c r="O287" s="647">
        <v>1</v>
      </c>
      <c r="P287" s="627" t="s">
        <v>1068</v>
      </c>
      <c r="Q287" s="561">
        <v>120</v>
      </c>
      <c r="R287" s="518"/>
      <c r="S287" s="558" t="s">
        <v>332</v>
      </c>
      <c r="T287" s="558" t="s">
        <v>332</v>
      </c>
      <c r="U287" s="558" t="s">
        <v>332</v>
      </c>
      <c r="V287" s="558" t="s">
        <v>332</v>
      </c>
      <c r="W287" s="357"/>
      <c r="X287" s="358"/>
      <c r="Y287" s="358"/>
      <c r="AA287" s="367">
        <v>1</v>
      </c>
    </row>
    <row r="288" spans="2:29" s="324" customFormat="1" ht="77.25" hidden="1" customHeight="1" x14ac:dyDescent="0.3">
      <c r="B288" s="577"/>
      <c r="C288" s="715" t="s">
        <v>2190</v>
      </c>
      <c r="D288" s="715" t="s">
        <v>2200</v>
      </c>
      <c r="E288" s="577"/>
      <c r="F288" s="683" t="s">
        <v>1417</v>
      </c>
      <c r="G288" s="712">
        <v>0</v>
      </c>
      <c r="H288" s="325"/>
      <c r="I288" s="577"/>
      <c r="J288" s="577">
        <v>0.40250000000000002</v>
      </c>
      <c r="K288" s="577"/>
      <c r="L288" s="577"/>
      <c r="M288" s="558" t="s">
        <v>1419</v>
      </c>
      <c r="N288" s="579" t="s">
        <v>2063</v>
      </c>
      <c r="O288" s="647">
        <v>1</v>
      </c>
      <c r="P288" s="646" t="s">
        <v>1406</v>
      </c>
      <c r="Q288" s="561">
        <v>212</v>
      </c>
      <c r="R288" s="518"/>
      <c r="S288" s="558" t="s">
        <v>600</v>
      </c>
      <c r="T288" s="558" t="s">
        <v>600</v>
      </c>
      <c r="U288" s="558" t="s">
        <v>450</v>
      </c>
      <c r="V288" s="558" t="s">
        <v>332</v>
      </c>
      <c r="W288" s="357"/>
      <c r="X288" s="358"/>
      <c r="Y288" s="358"/>
      <c r="AA288" s="367">
        <v>0.75</v>
      </c>
      <c r="AC288" s="324">
        <f>J288</f>
        <v>0.40250000000000002</v>
      </c>
    </row>
    <row r="289" spans="2:29" s="324" customFormat="1" ht="77.25" hidden="1" customHeight="1" x14ac:dyDescent="0.3">
      <c r="B289" s="577"/>
      <c r="C289" s="715" t="s">
        <v>2190</v>
      </c>
      <c r="D289" s="715" t="s">
        <v>2200</v>
      </c>
      <c r="E289" s="577"/>
      <c r="F289" s="683" t="s">
        <v>1418</v>
      </c>
      <c r="G289" s="712">
        <v>0</v>
      </c>
      <c r="H289" s="325"/>
      <c r="I289" s="577"/>
      <c r="J289" s="577">
        <v>0.40250000000000002</v>
      </c>
      <c r="K289" s="577"/>
      <c r="L289" s="577"/>
      <c r="M289" s="558" t="s">
        <v>1419</v>
      </c>
      <c r="N289" s="579" t="s">
        <v>2063</v>
      </c>
      <c r="O289" s="647">
        <v>1</v>
      </c>
      <c r="P289" s="646" t="s">
        <v>1406</v>
      </c>
      <c r="Q289" s="561">
        <v>212</v>
      </c>
      <c r="R289" s="518"/>
      <c r="S289" s="558" t="s">
        <v>600</v>
      </c>
      <c r="T289" s="558" t="s">
        <v>600</v>
      </c>
      <c r="U289" s="558" t="s">
        <v>450</v>
      </c>
      <c r="V289" s="558" t="s">
        <v>332</v>
      </c>
      <c r="W289" s="357"/>
      <c r="X289" s="358"/>
      <c r="Y289" s="358"/>
      <c r="AA289" s="367">
        <v>0.75</v>
      </c>
      <c r="AC289" s="324">
        <f>J289</f>
        <v>0.40250000000000002</v>
      </c>
    </row>
    <row r="290" spans="2:29" s="324" customFormat="1" ht="30" customHeight="1" x14ac:dyDescent="0.3">
      <c r="B290" s="577">
        <v>66</v>
      </c>
      <c r="C290" s="715" t="s">
        <v>2190</v>
      </c>
      <c r="D290" s="715" t="s">
        <v>2200</v>
      </c>
      <c r="E290" s="577"/>
      <c r="F290" s="697" t="s">
        <v>2138</v>
      </c>
      <c r="G290" s="712">
        <v>0</v>
      </c>
      <c r="H290" s="325"/>
      <c r="I290" s="577"/>
      <c r="J290" s="641"/>
      <c r="K290" s="577"/>
      <c r="L290" s="577"/>
      <c r="M290" s="558" t="s">
        <v>656</v>
      </c>
      <c r="N290" s="579"/>
      <c r="O290" s="560" t="s">
        <v>600</v>
      </c>
      <c r="P290" s="627" t="s">
        <v>1098</v>
      </c>
      <c r="Q290" s="561">
        <v>81</v>
      </c>
      <c r="R290" s="518"/>
      <c r="S290" s="558" t="s">
        <v>332</v>
      </c>
      <c r="T290" s="558" t="s">
        <v>332</v>
      </c>
      <c r="U290" s="558" t="s">
        <v>332</v>
      </c>
      <c r="V290" s="558" t="s">
        <v>332</v>
      </c>
      <c r="W290" s="357"/>
      <c r="X290" s="358"/>
      <c r="Y290" s="358"/>
      <c r="AA290" s="367">
        <v>1</v>
      </c>
    </row>
    <row r="291" spans="2:29" s="324" customFormat="1" ht="30" customHeight="1" x14ac:dyDescent="0.3">
      <c r="B291" s="577">
        <v>67</v>
      </c>
      <c r="C291" s="715" t="s">
        <v>2190</v>
      </c>
      <c r="D291" s="715" t="s">
        <v>2200</v>
      </c>
      <c r="E291" s="577"/>
      <c r="F291" s="697" t="s">
        <v>2139</v>
      </c>
      <c r="G291" s="712">
        <v>0</v>
      </c>
      <c r="H291" s="325"/>
      <c r="I291" s="577"/>
      <c r="J291" s="641"/>
      <c r="K291" s="577"/>
      <c r="L291" s="577"/>
      <c r="M291" s="558" t="s">
        <v>656</v>
      </c>
      <c r="N291" s="579"/>
      <c r="O291" s="560" t="s">
        <v>600</v>
      </c>
      <c r="P291" s="627" t="s">
        <v>1099</v>
      </c>
      <c r="Q291" s="561">
        <v>82</v>
      </c>
      <c r="R291" s="518"/>
      <c r="S291" s="558" t="s">
        <v>332</v>
      </c>
      <c r="T291" s="558" t="s">
        <v>332</v>
      </c>
      <c r="U291" s="558" t="s">
        <v>332</v>
      </c>
      <c r="V291" s="558" t="s">
        <v>332</v>
      </c>
      <c r="W291" s="357"/>
      <c r="X291" s="358"/>
      <c r="Y291" s="358"/>
      <c r="AA291" s="367">
        <v>1</v>
      </c>
    </row>
    <row r="292" spans="2:29" s="324" customFormat="1" ht="30" hidden="1" customHeight="1" x14ac:dyDescent="0.3">
      <c r="B292" s="577"/>
      <c r="C292" s="715" t="s">
        <v>2190</v>
      </c>
      <c r="D292" s="715" t="s">
        <v>2200</v>
      </c>
      <c r="E292" s="577"/>
      <c r="F292" s="667" t="s">
        <v>927</v>
      </c>
      <c r="G292" s="712">
        <v>0</v>
      </c>
      <c r="H292" s="325"/>
      <c r="I292" s="577"/>
      <c r="J292" s="641">
        <v>0.254</v>
      </c>
      <c r="K292" s="577"/>
      <c r="L292" s="577"/>
      <c r="M292" s="558" t="s">
        <v>656</v>
      </c>
      <c r="N292" s="579"/>
      <c r="O292" s="560">
        <v>1</v>
      </c>
      <c r="P292" s="627" t="s">
        <v>1103</v>
      </c>
      <c r="Q292" s="561">
        <v>86</v>
      </c>
      <c r="R292" s="518"/>
      <c r="S292" s="558" t="s">
        <v>332</v>
      </c>
      <c r="T292" s="558" t="s">
        <v>332</v>
      </c>
      <c r="U292" s="558" t="s">
        <v>332</v>
      </c>
      <c r="V292" s="558" t="s">
        <v>332</v>
      </c>
      <c r="W292" s="357"/>
      <c r="X292" s="358"/>
      <c r="Y292" s="358"/>
      <c r="AA292" s="367">
        <v>1</v>
      </c>
    </row>
    <row r="293" spans="2:29" s="324" customFormat="1" ht="30" customHeight="1" x14ac:dyDescent="0.3">
      <c r="B293" s="577">
        <v>68</v>
      </c>
      <c r="C293" s="715" t="s">
        <v>2190</v>
      </c>
      <c r="D293" s="715" t="s">
        <v>2200</v>
      </c>
      <c r="E293" s="577"/>
      <c r="F293" s="697" t="s">
        <v>2140</v>
      </c>
      <c r="G293" s="712">
        <v>0</v>
      </c>
      <c r="H293" s="325"/>
      <c r="I293" s="577"/>
      <c r="J293" s="641"/>
      <c r="K293" s="577"/>
      <c r="L293" s="577"/>
      <c r="M293" s="558" t="s">
        <v>656</v>
      </c>
      <c r="N293" s="579"/>
      <c r="O293" s="560" t="s">
        <v>600</v>
      </c>
      <c r="P293" s="627" t="s">
        <v>1100</v>
      </c>
      <c r="Q293" s="561">
        <v>83</v>
      </c>
      <c r="R293" s="518"/>
      <c r="S293" s="558" t="s">
        <v>332</v>
      </c>
      <c r="T293" s="558" t="s">
        <v>332</v>
      </c>
      <c r="U293" s="558" t="s">
        <v>332</v>
      </c>
      <c r="V293" s="558" t="s">
        <v>332</v>
      </c>
      <c r="W293" s="357"/>
      <c r="X293" s="358"/>
      <c r="Y293" s="358"/>
      <c r="AA293" s="367">
        <v>1</v>
      </c>
    </row>
    <row r="294" spans="2:29" s="324" customFormat="1" ht="30" hidden="1" customHeight="1" x14ac:dyDescent="0.3">
      <c r="B294" s="577"/>
      <c r="C294" s="715" t="s">
        <v>2190</v>
      </c>
      <c r="D294" s="715" t="s">
        <v>2200</v>
      </c>
      <c r="E294" s="577"/>
      <c r="F294" s="667" t="s">
        <v>928</v>
      </c>
      <c r="G294" s="712">
        <v>0</v>
      </c>
      <c r="H294" s="325"/>
      <c r="I294" s="577"/>
      <c r="J294" s="641">
        <v>0.26</v>
      </c>
      <c r="K294" s="577"/>
      <c r="L294" s="577"/>
      <c r="M294" s="558" t="s">
        <v>656</v>
      </c>
      <c r="N294" s="579"/>
      <c r="O294" s="560">
        <v>1</v>
      </c>
      <c r="P294" s="627" t="s">
        <v>1104</v>
      </c>
      <c r="Q294" s="561">
        <v>87</v>
      </c>
      <c r="R294" s="518"/>
      <c r="S294" s="558" t="s">
        <v>332</v>
      </c>
      <c r="T294" s="558" t="s">
        <v>332</v>
      </c>
      <c r="U294" s="558" t="s">
        <v>332</v>
      </c>
      <c r="V294" s="558" t="s">
        <v>332</v>
      </c>
      <c r="W294" s="357"/>
      <c r="X294" s="358"/>
      <c r="Y294" s="358"/>
      <c r="AA294" s="367">
        <v>1</v>
      </c>
    </row>
    <row r="295" spans="2:29" s="324" customFormat="1" ht="30" hidden="1" customHeight="1" x14ac:dyDescent="0.3">
      <c r="B295" s="577"/>
      <c r="C295" s="715" t="s">
        <v>2190</v>
      </c>
      <c r="D295" s="715" t="s">
        <v>2200</v>
      </c>
      <c r="E295" s="577"/>
      <c r="F295" s="683" t="s">
        <v>1005</v>
      </c>
      <c r="G295" s="712">
        <v>0</v>
      </c>
      <c r="H295" s="325"/>
      <c r="I295" s="577"/>
      <c r="J295" s="641"/>
      <c r="K295" s="577">
        <v>7.5999999999999998E-2</v>
      </c>
      <c r="L295" s="577"/>
      <c r="M295" s="558" t="s">
        <v>655</v>
      </c>
      <c r="N295" s="579"/>
      <c r="O295" s="560">
        <v>1</v>
      </c>
      <c r="P295" s="627" t="s">
        <v>1121</v>
      </c>
      <c r="Q295" s="561">
        <v>132</v>
      </c>
      <c r="R295" s="518"/>
      <c r="S295" s="558" t="s">
        <v>332</v>
      </c>
      <c r="T295" s="558" t="s">
        <v>332</v>
      </c>
      <c r="U295" s="558" t="s">
        <v>332</v>
      </c>
      <c r="V295" s="558" t="s">
        <v>332</v>
      </c>
      <c r="W295" s="357"/>
      <c r="X295" s="358"/>
      <c r="Y295" s="358"/>
      <c r="AA295" s="367">
        <v>1</v>
      </c>
    </row>
    <row r="296" spans="2:29" s="324" customFormat="1" ht="30" hidden="1" customHeight="1" x14ac:dyDescent="0.3">
      <c r="B296" s="577"/>
      <c r="C296" s="715" t="s">
        <v>2190</v>
      </c>
      <c r="D296" s="715" t="s">
        <v>2200</v>
      </c>
      <c r="E296" s="577"/>
      <c r="F296" s="683" t="s">
        <v>1006</v>
      </c>
      <c r="G296" s="712">
        <v>0</v>
      </c>
      <c r="H296" s="325"/>
      <c r="I296" s="577"/>
      <c r="J296" s="641"/>
      <c r="K296" s="577">
        <v>4.7E-2</v>
      </c>
      <c r="L296" s="577"/>
      <c r="M296" s="558" t="s">
        <v>655</v>
      </c>
      <c r="N296" s="579"/>
      <c r="O296" s="560">
        <v>1</v>
      </c>
      <c r="P296" s="627" t="s">
        <v>1122</v>
      </c>
      <c r="Q296" s="561">
        <v>133</v>
      </c>
      <c r="R296" s="518"/>
      <c r="S296" s="558" t="s">
        <v>332</v>
      </c>
      <c r="T296" s="558" t="s">
        <v>332</v>
      </c>
      <c r="U296" s="558" t="s">
        <v>332</v>
      </c>
      <c r="V296" s="558" t="s">
        <v>332</v>
      </c>
      <c r="W296" s="357"/>
      <c r="X296" s="358"/>
      <c r="Y296" s="358"/>
      <c r="AA296" s="367">
        <v>1</v>
      </c>
    </row>
    <row r="297" spans="2:29" s="324" customFormat="1" ht="30" hidden="1" customHeight="1" x14ac:dyDescent="0.3">
      <c r="B297" s="577"/>
      <c r="C297" s="715" t="s">
        <v>2190</v>
      </c>
      <c r="D297" s="715" t="s">
        <v>2200</v>
      </c>
      <c r="E297" s="577"/>
      <c r="F297" s="683" t="s">
        <v>1007</v>
      </c>
      <c r="G297" s="712">
        <v>0</v>
      </c>
      <c r="H297" s="325"/>
      <c r="I297" s="577"/>
      <c r="J297" s="641"/>
      <c r="K297" s="577">
        <v>3.2000000000000001E-2</v>
      </c>
      <c r="L297" s="577"/>
      <c r="M297" s="558" t="s">
        <v>655</v>
      </c>
      <c r="N297" s="579"/>
      <c r="O297" s="560">
        <v>1</v>
      </c>
      <c r="P297" s="627" t="s">
        <v>1123</v>
      </c>
      <c r="Q297" s="561">
        <v>134</v>
      </c>
      <c r="R297" s="518"/>
      <c r="S297" s="558" t="s">
        <v>332</v>
      </c>
      <c r="T297" s="558" t="s">
        <v>332</v>
      </c>
      <c r="U297" s="558" t="s">
        <v>332</v>
      </c>
      <c r="V297" s="558" t="s">
        <v>332</v>
      </c>
      <c r="W297" s="357"/>
      <c r="X297" s="358"/>
      <c r="Y297" s="358"/>
      <c r="AA297" s="367">
        <v>1</v>
      </c>
    </row>
    <row r="298" spans="2:29" s="324" customFormat="1" ht="30" hidden="1" customHeight="1" x14ac:dyDescent="0.3">
      <c r="B298" s="577"/>
      <c r="C298" s="715" t="s">
        <v>2190</v>
      </c>
      <c r="D298" s="715" t="s">
        <v>2200</v>
      </c>
      <c r="E298" s="577"/>
      <c r="F298" s="683" t="s">
        <v>1008</v>
      </c>
      <c r="G298" s="712">
        <v>0</v>
      </c>
      <c r="H298" s="325"/>
      <c r="I298" s="577"/>
      <c r="J298" s="641"/>
      <c r="K298" s="577">
        <v>0.161</v>
      </c>
      <c r="L298" s="577"/>
      <c r="M298" s="558" t="s">
        <v>655</v>
      </c>
      <c r="N298" s="579"/>
      <c r="O298" s="560">
        <v>1</v>
      </c>
      <c r="P298" s="627" t="s">
        <v>1124</v>
      </c>
      <c r="Q298" s="561">
        <v>135</v>
      </c>
      <c r="R298" s="518"/>
      <c r="S298" s="558" t="s">
        <v>332</v>
      </c>
      <c r="T298" s="558" t="s">
        <v>332</v>
      </c>
      <c r="U298" s="558" t="s">
        <v>332</v>
      </c>
      <c r="V298" s="558" t="s">
        <v>332</v>
      </c>
      <c r="W298" s="357"/>
      <c r="X298" s="358"/>
      <c r="Y298" s="358"/>
      <c r="AA298" s="367">
        <v>1</v>
      </c>
    </row>
    <row r="299" spans="2:29" s="324" customFormat="1" ht="30" hidden="1" customHeight="1" x14ac:dyDescent="0.3">
      <c r="B299" s="577"/>
      <c r="C299" s="715" t="s">
        <v>2190</v>
      </c>
      <c r="D299" s="715" t="s">
        <v>2200</v>
      </c>
      <c r="E299" s="577"/>
      <c r="F299" s="683" t="s">
        <v>1009</v>
      </c>
      <c r="G299" s="712">
        <v>0</v>
      </c>
      <c r="H299" s="325"/>
      <c r="I299" s="577"/>
      <c r="J299" s="641"/>
      <c r="K299" s="577">
        <v>0.107</v>
      </c>
      <c r="L299" s="577"/>
      <c r="M299" s="558" t="s">
        <v>655</v>
      </c>
      <c r="N299" s="579"/>
      <c r="O299" s="560">
        <v>1</v>
      </c>
      <c r="P299" s="627" t="s">
        <v>1125</v>
      </c>
      <c r="Q299" s="561">
        <v>136</v>
      </c>
      <c r="R299" s="518"/>
      <c r="S299" s="558" t="s">
        <v>332</v>
      </c>
      <c r="T299" s="558" t="s">
        <v>332</v>
      </c>
      <c r="U299" s="558" t="s">
        <v>332</v>
      </c>
      <c r="V299" s="558" t="s">
        <v>332</v>
      </c>
      <c r="W299" s="357"/>
      <c r="X299" s="358"/>
      <c r="Y299" s="358"/>
      <c r="AA299" s="367">
        <v>1</v>
      </c>
    </row>
    <row r="300" spans="2:29" s="324" customFormat="1" ht="30" hidden="1" customHeight="1" x14ac:dyDescent="0.3">
      <c r="B300" s="577"/>
      <c r="C300" s="715" t="s">
        <v>2190</v>
      </c>
      <c r="D300" s="715" t="s">
        <v>2200</v>
      </c>
      <c r="E300" s="577"/>
      <c r="F300" s="683" t="s">
        <v>1010</v>
      </c>
      <c r="G300" s="712">
        <v>0</v>
      </c>
      <c r="H300" s="325"/>
      <c r="I300" s="577"/>
      <c r="J300" s="641"/>
      <c r="K300" s="577">
        <v>1.0999999999999999E-2</v>
      </c>
      <c r="L300" s="577"/>
      <c r="M300" s="558" t="s">
        <v>655</v>
      </c>
      <c r="N300" s="579"/>
      <c r="O300" s="560">
        <v>1</v>
      </c>
      <c r="P300" s="627" t="s">
        <v>1126</v>
      </c>
      <c r="Q300" s="561">
        <v>137</v>
      </c>
      <c r="R300" s="518"/>
      <c r="S300" s="558" t="s">
        <v>332</v>
      </c>
      <c r="T300" s="558" t="s">
        <v>332</v>
      </c>
      <c r="U300" s="558" t="s">
        <v>332</v>
      </c>
      <c r="V300" s="558" t="s">
        <v>332</v>
      </c>
      <c r="W300" s="357"/>
      <c r="X300" s="358"/>
      <c r="Y300" s="358"/>
      <c r="AA300" s="367">
        <v>1</v>
      </c>
    </row>
    <row r="301" spans="2:29" s="324" customFormat="1" ht="30" customHeight="1" x14ac:dyDescent="0.3">
      <c r="B301" s="577">
        <v>69</v>
      </c>
      <c r="C301" s="715" t="s">
        <v>2190</v>
      </c>
      <c r="D301" s="715" t="s">
        <v>2200</v>
      </c>
      <c r="E301" s="577"/>
      <c r="F301" s="697" t="s">
        <v>2141</v>
      </c>
      <c r="G301" s="712">
        <v>0</v>
      </c>
      <c r="H301" s="325"/>
      <c r="I301" s="577"/>
      <c r="J301" s="641"/>
      <c r="K301" s="577"/>
      <c r="L301" s="577"/>
      <c r="M301" s="558" t="s">
        <v>656</v>
      </c>
      <c r="N301" s="579"/>
      <c r="O301" s="560" t="s">
        <v>600</v>
      </c>
      <c r="P301" s="627" t="s">
        <v>1101</v>
      </c>
      <c r="Q301" s="561">
        <v>84</v>
      </c>
      <c r="R301" s="518"/>
      <c r="S301" s="558" t="s">
        <v>332</v>
      </c>
      <c r="T301" s="558" t="s">
        <v>332</v>
      </c>
      <c r="U301" s="558" t="s">
        <v>332</v>
      </c>
      <c r="V301" s="558" t="s">
        <v>332</v>
      </c>
      <c r="W301" s="357"/>
      <c r="X301" s="358"/>
      <c r="Y301" s="358"/>
      <c r="AA301" s="367">
        <v>1</v>
      </c>
    </row>
    <row r="302" spans="2:29" s="324" customFormat="1" ht="45" hidden="1" customHeight="1" x14ac:dyDescent="0.3">
      <c r="B302" s="577"/>
      <c r="C302" s="715" t="s">
        <v>2190</v>
      </c>
      <c r="D302" s="715" t="s">
        <v>2200</v>
      </c>
      <c r="E302" s="577"/>
      <c r="F302" s="677" t="s">
        <v>929</v>
      </c>
      <c r="G302" s="712">
        <v>0</v>
      </c>
      <c r="H302" s="325"/>
      <c r="I302" s="577"/>
      <c r="J302" s="641">
        <v>0.255</v>
      </c>
      <c r="K302" s="577"/>
      <c r="L302" s="577"/>
      <c r="M302" s="558" t="s">
        <v>656</v>
      </c>
      <c r="N302" s="579"/>
      <c r="O302" s="560">
        <v>1</v>
      </c>
      <c r="P302" s="627" t="s">
        <v>1102</v>
      </c>
      <c r="Q302" s="561">
        <v>85</v>
      </c>
      <c r="R302" s="518"/>
      <c r="S302" s="558" t="s">
        <v>332</v>
      </c>
      <c r="T302" s="558" t="s">
        <v>332</v>
      </c>
      <c r="U302" s="558" t="s">
        <v>332</v>
      </c>
      <c r="V302" s="558" t="s">
        <v>332</v>
      </c>
      <c r="W302" s="357"/>
      <c r="X302" s="358"/>
      <c r="Y302" s="358"/>
      <c r="AA302" s="367">
        <v>1</v>
      </c>
    </row>
    <row r="303" spans="2:29" s="324" customFormat="1" ht="45" hidden="1" customHeight="1" x14ac:dyDescent="0.3">
      <c r="B303" s="577"/>
      <c r="C303" s="715" t="s">
        <v>2190</v>
      </c>
      <c r="D303" s="715" t="s">
        <v>2200</v>
      </c>
      <c r="E303" s="577"/>
      <c r="F303" s="677" t="s">
        <v>930</v>
      </c>
      <c r="G303" s="712">
        <v>0</v>
      </c>
      <c r="H303" s="325"/>
      <c r="I303" s="577"/>
      <c r="J303" s="641"/>
      <c r="K303" s="577">
        <v>0.69</v>
      </c>
      <c r="L303" s="577"/>
      <c r="M303" s="558" t="s">
        <v>656</v>
      </c>
      <c r="N303" s="579"/>
      <c r="O303" s="560">
        <v>1</v>
      </c>
      <c r="P303" s="627" t="s">
        <v>1107</v>
      </c>
      <c r="Q303" s="561">
        <v>90</v>
      </c>
      <c r="R303" s="518"/>
      <c r="S303" s="558" t="s">
        <v>332</v>
      </c>
      <c r="T303" s="558" t="s">
        <v>332</v>
      </c>
      <c r="U303" s="558" t="s">
        <v>332</v>
      </c>
      <c r="V303" s="558" t="s">
        <v>332</v>
      </c>
      <c r="W303" s="357"/>
      <c r="X303" s="358"/>
      <c r="Y303" s="358"/>
      <c r="AA303" s="367">
        <v>1</v>
      </c>
    </row>
    <row r="304" spans="2:29" s="324" customFormat="1" ht="30" customHeight="1" x14ac:dyDescent="0.3">
      <c r="B304" s="577">
        <v>70</v>
      </c>
      <c r="C304" s="715" t="s">
        <v>2190</v>
      </c>
      <c r="D304" s="715" t="s">
        <v>2200</v>
      </c>
      <c r="E304" s="577"/>
      <c r="F304" s="706" t="s">
        <v>2142</v>
      </c>
      <c r="G304" s="712">
        <v>0</v>
      </c>
      <c r="H304" s="325"/>
      <c r="I304" s="577"/>
      <c r="J304" s="641"/>
      <c r="K304" s="577"/>
      <c r="L304" s="577"/>
      <c r="M304" s="558" t="s">
        <v>656</v>
      </c>
      <c r="N304" s="586" t="s">
        <v>2069</v>
      </c>
      <c r="O304" s="560" t="s">
        <v>600</v>
      </c>
      <c r="P304" s="627" t="s">
        <v>1108</v>
      </c>
      <c r="Q304" s="561">
        <v>67</v>
      </c>
      <c r="R304" s="518"/>
      <c r="S304" s="558" t="s">
        <v>332</v>
      </c>
      <c r="T304" s="558" t="s">
        <v>332</v>
      </c>
      <c r="U304" s="558" t="s">
        <v>332</v>
      </c>
      <c r="V304" s="558" t="s">
        <v>332</v>
      </c>
      <c r="W304" s="357"/>
      <c r="X304" s="358"/>
      <c r="Y304" s="358"/>
      <c r="AA304" s="367">
        <v>1</v>
      </c>
    </row>
    <row r="305" spans="2:27" s="324" customFormat="1" ht="30" customHeight="1" x14ac:dyDescent="0.3">
      <c r="B305" s="577">
        <v>71</v>
      </c>
      <c r="C305" s="715" t="s">
        <v>2190</v>
      </c>
      <c r="D305" s="715" t="s">
        <v>2200</v>
      </c>
      <c r="E305" s="577"/>
      <c r="F305" s="706" t="s">
        <v>2143</v>
      </c>
      <c r="G305" s="712">
        <v>0</v>
      </c>
      <c r="H305" s="322"/>
      <c r="I305" s="577"/>
      <c r="J305" s="641"/>
      <c r="K305" s="577"/>
      <c r="L305" s="577"/>
      <c r="M305" s="558" t="s">
        <v>656</v>
      </c>
      <c r="N305" s="579"/>
      <c r="O305" s="560" t="s">
        <v>600</v>
      </c>
      <c r="P305" s="627" t="s">
        <v>1109</v>
      </c>
      <c r="Q305" s="561">
        <v>68</v>
      </c>
      <c r="R305" s="518"/>
      <c r="S305" s="558" t="s">
        <v>332</v>
      </c>
      <c r="T305" s="558" t="s">
        <v>332</v>
      </c>
      <c r="U305" s="558" t="s">
        <v>332</v>
      </c>
      <c r="V305" s="558" t="s">
        <v>332</v>
      </c>
      <c r="W305" s="354"/>
      <c r="X305" s="340"/>
      <c r="Y305" s="340"/>
      <c r="AA305" s="367">
        <v>1</v>
      </c>
    </row>
    <row r="306" spans="2:27" s="324" customFormat="1" ht="39.75" hidden="1" customHeight="1" x14ac:dyDescent="0.3">
      <c r="B306" s="577"/>
      <c r="C306" s="715" t="s">
        <v>2190</v>
      </c>
      <c r="D306" s="715" t="s">
        <v>2200</v>
      </c>
      <c r="E306" s="577"/>
      <c r="F306" s="677" t="s">
        <v>933</v>
      </c>
      <c r="G306" s="712">
        <v>0</v>
      </c>
      <c r="H306" s="325"/>
      <c r="I306" s="577"/>
      <c r="J306" s="641">
        <v>0.32</v>
      </c>
      <c r="K306" s="577"/>
      <c r="L306" s="577"/>
      <c r="M306" s="558" t="s">
        <v>656</v>
      </c>
      <c r="N306" s="579"/>
      <c r="O306" s="560">
        <v>1</v>
      </c>
      <c r="P306" s="627" t="s">
        <v>1113</v>
      </c>
      <c r="Q306" s="561">
        <v>72</v>
      </c>
      <c r="R306" s="518"/>
      <c r="S306" s="558" t="s">
        <v>332</v>
      </c>
      <c r="T306" s="558" t="s">
        <v>332</v>
      </c>
      <c r="U306" s="558" t="s">
        <v>332</v>
      </c>
      <c r="V306" s="558" t="s">
        <v>332</v>
      </c>
      <c r="W306" s="357"/>
      <c r="X306" s="358"/>
      <c r="Y306" s="358"/>
      <c r="AA306" s="367">
        <v>1</v>
      </c>
    </row>
    <row r="307" spans="2:27" s="324" customFormat="1" ht="39.75" hidden="1" customHeight="1" x14ac:dyDescent="0.3">
      <c r="B307" s="577"/>
      <c r="C307" s="715" t="s">
        <v>2190</v>
      </c>
      <c r="D307" s="715" t="s">
        <v>2200</v>
      </c>
      <c r="E307" s="577"/>
      <c r="F307" s="677" t="s">
        <v>934</v>
      </c>
      <c r="G307" s="712">
        <v>0</v>
      </c>
      <c r="H307" s="325"/>
      <c r="I307" s="577"/>
      <c r="J307" s="641">
        <v>0.32</v>
      </c>
      <c r="K307" s="577"/>
      <c r="L307" s="577"/>
      <c r="M307" s="558" t="s">
        <v>656</v>
      </c>
      <c r="N307" s="579"/>
      <c r="O307" s="560">
        <v>1</v>
      </c>
      <c r="P307" s="627" t="s">
        <v>1114</v>
      </c>
      <c r="Q307" s="561">
        <v>73</v>
      </c>
      <c r="R307" s="518"/>
      <c r="S307" s="558" t="s">
        <v>332</v>
      </c>
      <c r="T307" s="558" t="s">
        <v>332</v>
      </c>
      <c r="U307" s="558" t="s">
        <v>332</v>
      </c>
      <c r="V307" s="558" t="s">
        <v>332</v>
      </c>
      <c r="W307" s="357"/>
      <c r="X307" s="358"/>
      <c r="Y307" s="358"/>
      <c r="AA307" s="367">
        <v>1</v>
      </c>
    </row>
    <row r="308" spans="2:27" s="324" customFormat="1" ht="42.75" hidden="1" customHeight="1" x14ac:dyDescent="0.3">
      <c r="B308" s="577"/>
      <c r="C308" s="715" t="s">
        <v>2190</v>
      </c>
      <c r="D308" s="715" t="s">
        <v>2200</v>
      </c>
      <c r="E308" s="577"/>
      <c r="F308" s="677" t="s">
        <v>935</v>
      </c>
      <c r="G308" s="712">
        <v>0</v>
      </c>
      <c r="H308" s="322"/>
      <c r="I308" s="577"/>
      <c r="J308" s="641"/>
      <c r="K308" s="577">
        <v>0.39200000000000002</v>
      </c>
      <c r="L308" s="577"/>
      <c r="M308" s="558" t="s">
        <v>656</v>
      </c>
      <c r="N308" s="579"/>
      <c r="O308" s="560">
        <v>1</v>
      </c>
      <c r="P308" s="627" t="s">
        <v>1047</v>
      </c>
      <c r="Q308" s="561">
        <v>79</v>
      </c>
      <c r="R308" s="518"/>
      <c r="S308" s="558" t="s">
        <v>332</v>
      </c>
      <c r="T308" s="558" t="s">
        <v>332</v>
      </c>
      <c r="U308" s="558" t="s">
        <v>332</v>
      </c>
      <c r="V308" s="558" t="s">
        <v>332</v>
      </c>
      <c r="W308" s="354"/>
      <c r="X308" s="340"/>
      <c r="Y308" s="340"/>
      <c r="AA308" s="367">
        <v>1</v>
      </c>
    </row>
    <row r="309" spans="2:27" s="324" customFormat="1" ht="42.75" hidden="1" customHeight="1" x14ac:dyDescent="0.3">
      <c r="B309" s="577"/>
      <c r="C309" s="715" t="s">
        <v>2190</v>
      </c>
      <c r="D309" s="715" t="s">
        <v>2200</v>
      </c>
      <c r="E309" s="577"/>
      <c r="F309" s="680" t="s">
        <v>958</v>
      </c>
      <c r="G309" s="712">
        <v>0</v>
      </c>
      <c r="H309" s="322"/>
      <c r="I309" s="577"/>
      <c r="J309" s="641"/>
      <c r="K309" s="577">
        <v>0.41599999999999998</v>
      </c>
      <c r="L309" s="577"/>
      <c r="M309" s="558" t="s">
        <v>656</v>
      </c>
      <c r="N309" s="579"/>
      <c r="O309" s="560">
        <v>1</v>
      </c>
      <c r="P309" s="627" t="s">
        <v>1120</v>
      </c>
      <c r="Q309" s="561">
        <v>80</v>
      </c>
      <c r="R309" s="518"/>
      <c r="S309" s="558" t="s">
        <v>332</v>
      </c>
      <c r="T309" s="558" t="s">
        <v>332</v>
      </c>
      <c r="U309" s="558" t="s">
        <v>332</v>
      </c>
      <c r="V309" s="558" t="s">
        <v>332</v>
      </c>
      <c r="W309" s="360"/>
      <c r="X309" s="331"/>
      <c r="Y309" s="331"/>
      <c r="AA309" s="367">
        <v>1</v>
      </c>
    </row>
    <row r="310" spans="2:27" s="324" customFormat="1" ht="30" customHeight="1" x14ac:dyDescent="0.3">
      <c r="B310" s="577">
        <v>72</v>
      </c>
      <c r="C310" s="715" t="s">
        <v>2190</v>
      </c>
      <c r="D310" s="715" t="s">
        <v>2200</v>
      </c>
      <c r="E310" s="577"/>
      <c r="F310" s="706" t="s">
        <v>2144</v>
      </c>
      <c r="G310" s="712">
        <v>0</v>
      </c>
      <c r="H310" s="325"/>
      <c r="I310" s="577"/>
      <c r="J310" s="641"/>
      <c r="K310" s="577"/>
      <c r="L310" s="577"/>
      <c r="M310" s="558" t="s">
        <v>655</v>
      </c>
      <c r="N310" s="579"/>
      <c r="O310" s="560" t="s">
        <v>600</v>
      </c>
      <c r="P310" s="627" t="s">
        <v>1067</v>
      </c>
      <c r="Q310" s="561">
        <v>119</v>
      </c>
      <c r="R310" s="518"/>
      <c r="S310" s="558" t="s">
        <v>332</v>
      </c>
      <c r="T310" s="558" t="s">
        <v>332</v>
      </c>
      <c r="U310" s="558" t="s">
        <v>332</v>
      </c>
      <c r="V310" s="558" t="s">
        <v>332</v>
      </c>
      <c r="W310" s="357"/>
      <c r="X310" s="358"/>
      <c r="Y310" s="358"/>
      <c r="AA310" s="367">
        <v>1</v>
      </c>
    </row>
    <row r="311" spans="2:27" s="324" customFormat="1" ht="42.75" hidden="1" customHeight="1" x14ac:dyDescent="0.3">
      <c r="B311" s="577"/>
      <c r="C311" s="715" t="s">
        <v>2190</v>
      </c>
      <c r="D311" s="715" t="s">
        <v>2200</v>
      </c>
      <c r="E311" s="577"/>
      <c r="F311" s="683" t="s">
        <v>991</v>
      </c>
      <c r="G311" s="712">
        <v>0</v>
      </c>
      <c r="H311" s="325"/>
      <c r="I311" s="577"/>
      <c r="J311" s="641"/>
      <c r="K311" s="577">
        <v>0.122</v>
      </c>
      <c r="L311" s="577"/>
      <c r="M311" s="558" t="s">
        <v>655</v>
      </c>
      <c r="N311" s="579"/>
      <c r="O311" s="560">
        <v>1</v>
      </c>
      <c r="P311" s="627" t="s">
        <v>1058</v>
      </c>
      <c r="Q311" s="561">
        <v>110</v>
      </c>
      <c r="R311" s="518"/>
      <c r="S311" s="558" t="s">
        <v>332</v>
      </c>
      <c r="T311" s="558" t="s">
        <v>332</v>
      </c>
      <c r="U311" s="558" t="s">
        <v>332</v>
      </c>
      <c r="V311" s="558" t="s">
        <v>332</v>
      </c>
      <c r="W311" s="375"/>
      <c r="X311" s="342"/>
      <c r="Y311" s="342"/>
      <c r="AA311" s="367">
        <v>1</v>
      </c>
    </row>
    <row r="312" spans="2:27" s="324" customFormat="1" ht="42.75" hidden="1" customHeight="1" x14ac:dyDescent="0.3">
      <c r="B312" s="577"/>
      <c r="C312" s="715" t="s">
        <v>2190</v>
      </c>
      <c r="D312" s="715" t="s">
        <v>2200</v>
      </c>
      <c r="E312" s="577"/>
      <c r="F312" s="683" t="s">
        <v>992</v>
      </c>
      <c r="G312" s="712">
        <v>0</v>
      </c>
      <c r="H312" s="325"/>
      <c r="I312" s="577"/>
      <c r="J312" s="641">
        <v>3.7999999999999999E-2</v>
      </c>
      <c r="K312" s="577"/>
      <c r="L312" s="577"/>
      <c r="M312" s="558" t="s">
        <v>655</v>
      </c>
      <c r="N312" s="579"/>
      <c r="O312" s="560">
        <v>1</v>
      </c>
      <c r="P312" s="627" t="s">
        <v>1059</v>
      </c>
      <c r="Q312" s="561">
        <v>111</v>
      </c>
      <c r="R312" s="518"/>
      <c r="S312" s="558" t="s">
        <v>332</v>
      </c>
      <c r="T312" s="558" t="s">
        <v>332</v>
      </c>
      <c r="U312" s="558" t="s">
        <v>332</v>
      </c>
      <c r="V312" s="558" t="s">
        <v>332</v>
      </c>
      <c r="W312" s="375"/>
      <c r="X312" s="342"/>
      <c r="Y312" s="342"/>
      <c r="AA312" s="367">
        <v>1</v>
      </c>
    </row>
    <row r="313" spans="2:27" s="324" customFormat="1" ht="42.75" customHeight="1" x14ac:dyDescent="0.3">
      <c r="B313" s="577">
        <v>73</v>
      </c>
      <c r="C313" s="715" t="s">
        <v>2190</v>
      </c>
      <c r="D313" s="715" t="s">
        <v>2200</v>
      </c>
      <c r="E313" s="577"/>
      <c r="F313" s="706" t="s">
        <v>2145</v>
      </c>
      <c r="G313" s="712">
        <v>0</v>
      </c>
      <c r="H313" s="325"/>
      <c r="I313" s="577"/>
      <c r="J313" s="641"/>
      <c r="K313" s="577"/>
      <c r="L313" s="577"/>
      <c r="M313" s="558" t="s">
        <v>656</v>
      </c>
      <c r="N313" s="579"/>
      <c r="O313" s="560" t="s">
        <v>600</v>
      </c>
      <c r="P313" s="627" t="s">
        <v>1060</v>
      </c>
      <c r="Q313" s="561">
        <v>112</v>
      </c>
      <c r="R313" s="518"/>
      <c r="S313" s="558" t="s">
        <v>332</v>
      </c>
      <c r="T313" s="558" t="s">
        <v>332</v>
      </c>
      <c r="U313" s="558" t="s">
        <v>332</v>
      </c>
      <c r="V313" s="558" t="s">
        <v>332</v>
      </c>
      <c r="W313" s="375"/>
      <c r="X313" s="342"/>
      <c r="Y313" s="342"/>
      <c r="AA313" s="367">
        <v>1</v>
      </c>
    </row>
    <row r="314" spans="2:27" s="324" customFormat="1" ht="42.75" hidden="1" customHeight="1" x14ac:dyDescent="0.3">
      <c r="B314" s="577"/>
      <c r="C314" s="715" t="s">
        <v>2190</v>
      </c>
      <c r="D314" s="715" t="s">
        <v>2200</v>
      </c>
      <c r="E314" s="577"/>
      <c r="F314" s="683" t="s">
        <v>995</v>
      </c>
      <c r="G314" s="712">
        <v>0</v>
      </c>
      <c r="H314" s="325"/>
      <c r="I314" s="577"/>
      <c r="J314" s="641"/>
      <c r="K314" s="577">
        <v>0.21099999999999999</v>
      </c>
      <c r="L314" s="577"/>
      <c r="M314" s="558" t="s">
        <v>655</v>
      </c>
      <c r="N314" s="579"/>
      <c r="O314" s="560">
        <v>1</v>
      </c>
      <c r="P314" s="627" t="s">
        <v>1069</v>
      </c>
      <c r="Q314" s="561">
        <v>121</v>
      </c>
      <c r="R314" s="518"/>
      <c r="S314" s="558" t="s">
        <v>332</v>
      </c>
      <c r="T314" s="558" t="s">
        <v>332</v>
      </c>
      <c r="U314" s="558" t="s">
        <v>332</v>
      </c>
      <c r="V314" s="558" t="s">
        <v>332</v>
      </c>
      <c r="W314" s="375"/>
      <c r="X314" s="342"/>
      <c r="Y314" s="342"/>
      <c r="AA314" s="367">
        <v>1</v>
      </c>
    </row>
    <row r="315" spans="2:27" s="324" customFormat="1" ht="42.75" hidden="1" customHeight="1" x14ac:dyDescent="0.3">
      <c r="B315" s="577"/>
      <c r="C315" s="715" t="s">
        <v>2190</v>
      </c>
      <c r="D315" s="715" t="s">
        <v>2200</v>
      </c>
      <c r="E315" s="577"/>
      <c r="F315" s="683" t="s">
        <v>996</v>
      </c>
      <c r="G315" s="712">
        <v>0</v>
      </c>
      <c r="H315" s="325"/>
      <c r="I315" s="577"/>
      <c r="J315" s="641"/>
      <c r="K315" s="577">
        <v>9.5000000000000001E-2</v>
      </c>
      <c r="L315" s="577"/>
      <c r="M315" s="558" t="s">
        <v>655</v>
      </c>
      <c r="N315" s="579"/>
      <c r="O315" s="560">
        <v>1</v>
      </c>
      <c r="P315" s="627" t="s">
        <v>1070</v>
      </c>
      <c r="Q315" s="561">
        <v>122</v>
      </c>
      <c r="R315" s="518"/>
      <c r="S315" s="558" t="s">
        <v>332</v>
      </c>
      <c r="T315" s="558" t="s">
        <v>332</v>
      </c>
      <c r="U315" s="558" t="s">
        <v>332</v>
      </c>
      <c r="V315" s="558" t="s">
        <v>332</v>
      </c>
      <c r="W315" s="375"/>
      <c r="X315" s="342"/>
      <c r="Y315" s="342"/>
      <c r="AA315" s="367">
        <v>1</v>
      </c>
    </row>
    <row r="316" spans="2:27" s="324" customFormat="1" ht="42.75" hidden="1" customHeight="1" x14ac:dyDescent="0.3">
      <c r="B316" s="577"/>
      <c r="C316" s="715" t="s">
        <v>2190</v>
      </c>
      <c r="D316" s="715" t="s">
        <v>2200</v>
      </c>
      <c r="E316" s="577"/>
      <c r="F316" s="683" t="s">
        <v>997</v>
      </c>
      <c r="G316" s="712">
        <v>0</v>
      </c>
      <c r="H316" s="325"/>
      <c r="I316" s="577"/>
      <c r="J316" s="641"/>
      <c r="K316" s="577">
        <v>0.29399999999999998</v>
      </c>
      <c r="L316" s="577"/>
      <c r="M316" s="558" t="s">
        <v>655</v>
      </c>
      <c r="N316" s="579"/>
      <c r="O316" s="560">
        <v>1</v>
      </c>
      <c r="P316" s="627" t="s">
        <v>1071</v>
      </c>
      <c r="Q316" s="561">
        <v>123</v>
      </c>
      <c r="R316" s="518"/>
      <c r="S316" s="558" t="s">
        <v>332</v>
      </c>
      <c r="T316" s="558" t="s">
        <v>332</v>
      </c>
      <c r="U316" s="558" t="s">
        <v>332</v>
      </c>
      <c r="V316" s="558" t="s">
        <v>332</v>
      </c>
      <c r="W316" s="375"/>
      <c r="X316" s="342"/>
      <c r="Y316" s="342"/>
      <c r="AA316" s="367">
        <v>1</v>
      </c>
    </row>
    <row r="317" spans="2:27" s="324" customFormat="1" ht="42.75" hidden="1" customHeight="1" x14ac:dyDescent="0.3">
      <c r="B317" s="577"/>
      <c r="C317" s="715" t="s">
        <v>2190</v>
      </c>
      <c r="D317" s="715" t="s">
        <v>2200</v>
      </c>
      <c r="E317" s="577"/>
      <c r="F317" s="683" t="s">
        <v>998</v>
      </c>
      <c r="G317" s="712">
        <v>0</v>
      </c>
      <c r="H317" s="325"/>
      <c r="I317" s="577"/>
      <c r="J317" s="641"/>
      <c r="K317" s="577">
        <v>7.3999999999999996E-2</v>
      </c>
      <c r="L317" s="577"/>
      <c r="M317" s="558" t="s">
        <v>655</v>
      </c>
      <c r="N317" s="579"/>
      <c r="O317" s="560">
        <v>1</v>
      </c>
      <c r="P317" s="627" t="s">
        <v>1072</v>
      </c>
      <c r="Q317" s="561">
        <v>124</v>
      </c>
      <c r="R317" s="518"/>
      <c r="S317" s="558" t="s">
        <v>332</v>
      </c>
      <c r="T317" s="558" t="s">
        <v>332</v>
      </c>
      <c r="U317" s="558" t="s">
        <v>332</v>
      </c>
      <c r="V317" s="558" t="s">
        <v>332</v>
      </c>
      <c r="W317" s="375"/>
      <c r="X317" s="342"/>
      <c r="Y317" s="342"/>
      <c r="AA317" s="367">
        <v>1</v>
      </c>
    </row>
    <row r="318" spans="2:27" s="324" customFormat="1" ht="42.75" hidden="1" customHeight="1" x14ac:dyDescent="0.3">
      <c r="B318" s="577"/>
      <c r="C318" s="715" t="s">
        <v>2190</v>
      </c>
      <c r="D318" s="715" t="s">
        <v>2200</v>
      </c>
      <c r="E318" s="577"/>
      <c r="F318" s="679" t="s">
        <v>1073</v>
      </c>
      <c r="G318" s="712">
        <v>0</v>
      </c>
      <c r="H318" s="325">
        <v>7.3999999999999996E-2</v>
      </c>
      <c r="I318" s="558"/>
      <c r="J318" s="641"/>
      <c r="K318" s="577">
        <v>7.3999999999999996E-2</v>
      </c>
      <c r="L318" s="577"/>
      <c r="M318" s="558" t="s">
        <v>655</v>
      </c>
      <c r="N318" s="579"/>
      <c r="O318" s="560">
        <v>1</v>
      </c>
      <c r="P318" s="627" t="s">
        <v>1074</v>
      </c>
      <c r="Q318" s="561">
        <v>125</v>
      </c>
      <c r="R318" s="518"/>
      <c r="S318" s="558" t="s">
        <v>332</v>
      </c>
      <c r="T318" s="558" t="s">
        <v>332</v>
      </c>
      <c r="U318" s="558" t="s">
        <v>332</v>
      </c>
      <c r="V318" s="558" t="s">
        <v>332</v>
      </c>
      <c r="W318" s="375"/>
      <c r="X318" s="342"/>
      <c r="Y318" s="342"/>
      <c r="AA318" s="367">
        <v>1</v>
      </c>
    </row>
    <row r="319" spans="2:27" s="324" customFormat="1" ht="42.75" hidden="1" customHeight="1" x14ac:dyDescent="0.3">
      <c r="B319" s="577"/>
      <c r="C319" s="715" t="s">
        <v>2190</v>
      </c>
      <c r="D319" s="715" t="s">
        <v>2200</v>
      </c>
      <c r="E319" s="577"/>
      <c r="F319" s="707" t="s">
        <v>1004</v>
      </c>
      <c r="G319" s="712">
        <v>0</v>
      </c>
      <c r="H319" s="325"/>
      <c r="I319" s="577"/>
      <c r="J319" s="577">
        <v>3.0000000000000001E-3</v>
      </c>
      <c r="K319" s="577"/>
      <c r="L319" s="577"/>
      <c r="M319" s="558" t="s">
        <v>655</v>
      </c>
      <c r="N319" s="579"/>
      <c r="O319" s="560">
        <v>1</v>
      </c>
      <c r="P319" s="627" t="s">
        <v>1075</v>
      </c>
      <c r="Q319" s="561">
        <v>126</v>
      </c>
      <c r="R319" s="518"/>
      <c r="S319" s="558" t="s">
        <v>332</v>
      </c>
      <c r="T319" s="558" t="s">
        <v>332</v>
      </c>
      <c r="U319" s="558" t="s">
        <v>332</v>
      </c>
      <c r="V319" s="558" t="s">
        <v>332</v>
      </c>
      <c r="W319" s="375"/>
      <c r="X319" s="342"/>
      <c r="Y319" s="342"/>
      <c r="AA319" s="367">
        <v>1</v>
      </c>
    </row>
    <row r="320" spans="2:27" s="324" customFormat="1" ht="42.75" hidden="1" customHeight="1" x14ac:dyDescent="0.3">
      <c r="B320" s="577"/>
      <c r="C320" s="715" t="s">
        <v>2190</v>
      </c>
      <c r="D320" s="715" t="s">
        <v>2200</v>
      </c>
      <c r="E320" s="577"/>
      <c r="F320" s="707" t="s">
        <v>999</v>
      </c>
      <c r="G320" s="712">
        <v>0</v>
      </c>
      <c r="H320" s="325"/>
      <c r="I320" s="577"/>
      <c r="J320" s="641"/>
      <c r="K320" s="577">
        <v>7.0000000000000001E-3</v>
      </c>
      <c r="L320" s="577"/>
      <c r="M320" s="558" t="s">
        <v>655</v>
      </c>
      <c r="N320" s="579"/>
      <c r="O320" s="560">
        <v>1</v>
      </c>
      <c r="P320" s="627" t="s">
        <v>1076</v>
      </c>
      <c r="Q320" s="561">
        <v>127</v>
      </c>
      <c r="R320" s="518"/>
      <c r="S320" s="558" t="s">
        <v>332</v>
      </c>
      <c r="T320" s="558" t="s">
        <v>332</v>
      </c>
      <c r="U320" s="558" t="s">
        <v>332</v>
      </c>
      <c r="V320" s="558" t="s">
        <v>332</v>
      </c>
      <c r="W320" s="375"/>
      <c r="X320" s="342"/>
      <c r="Y320" s="342"/>
      <c r="AA320" s="367">
        <v>1</v>
      </c>
    </row>
    <row r="321" spans="2:28" s="324" customFormat="1" ht="42.75" hidden="1" customHeight="1" x14ac:dyDescent="0.3">
      <c r="B321" s="577"/>
      <c r="C321" s="715" t="s">
        <v>2190</v>
      </c>
      <c r="D321" s="715" t="s">
        <v>2200</v>
      </c>
      <c r="E321" s="577"/>
      <c r="F321" s="683" t="s">
        <v>1000</v>
      </c>
      <c r="G321" s="712">
        <v>0</v>
      </c>
      <c r="H321" s="325"/>
      <c r="I321" s="577"/>
      <c r="J321" s="641"/>
      <c r="K321" s="577">
        <v>5.6000000000000001E-2</v>
      </c>
      <c r="L321" s="577"/>
      <c r="M321" s="558" t="s">
        <v>655</v>
      </c>
      <c r="N321" s="579"/>
      <c r="O321" s="560">
        <v>1</v>
      </c>
      <c r="P321" s="627" t="s">
        <v>1077</v>
      </c>
      <c r="Q321" s="561">
        <v>128</v>
      </c>
      <c r="R321" s="518"/>
      <c r="S321" s="558" t="s">
        <v>332</v>
      </c>
      <c r="T321" s="558" t="s">
        <v>332</v>
      </c>
      <c r="U321" s="558" t="s">
        <v>332</v>
      </c>
      <c r="V321" s="558" t="s">
        <v>332</v>
      </c>
      <c r="W321" s="375"/>
      <c r="X321" s="342"/>
      <c r="Y321" s="342"/>
      <c r="AA321" s="367">
        <v>1</v>
      </c>
    </row>
    <row r="322" spans="2:28" s="324" customFormat="1" ht="42.75" hidden="1" customHeight="1" x14ac:dyDescent="0.3">
      <c r="B322" s="577"/>
      <c r="C322" s="715" t="s">
        <v>2190</v>
      </c>
      <c r="D322" s="715" t="s">
        <v>2200</v>
      </c>
      <c r="E322" s="577"/>
      <c r="F322" s="683" t="s">
        <v>1001</v>
      </c>
      <c r="G322" s="712">
        <v>0</v>
      </c>
      <c r="H322" s="325"/>
      <c r="I322" s="577"/>
      <c r="J322" s="641"/>
      <c r="K322" s="577">
        <v>5.1999999999999998E-2</v>
      </c>
      <c r="L322" s="577"/>
      <c r="M322" s="558" t="s">
        <v>655</v>
      </c>
      <c r="N322" s="579"/>
      <c r="O322" s="560">
        <v>1</v>
      </c>
      <c r="P322" s="627" t="s">
        <v>1078</v>
      </c>
      <c r="Q322" s="561">
        <v>129</v>
      </c>
      <c r="R322" s="518"/>
      <c r="S322" s="558" t="s">
        <v>332</v>
      </c>
      <c r="T322" s="558" t="s">
        <v>332</v>
      </c>
      <c r="U322" s="558" t="s">
        <v>332</v>
      </c>
      <c r="V322" s="558" t="s">
        <v>332</v>
      </c>
      <c r="W322" s="375"/>
      <c r="X322" s="342"/>
      <c r="Y322" s="342"/>
      <c r="AA322" s="367">
        <v>1</v>
      </c>
    </row>
    <row r="323" spans="2:28" s="324" customFormat="1" ht="42.75" hidden="1" customHeight="1" x14ac:dyDescent="0.3">
      <c r="B323" s="577"/>
      <c r="C323" s="715" t="s">
        <v>2190</v>
      </c>
      <c r="D323" s="715" t="s">
        <v>2200</v>
      </c>
      <c r="E323" s="577"/>
      <c r="F323" s="683" t="s">
        <v>1002</v>
      </c>
      <c r="G323" s="712">
        <v>0</v>
      </c>
      <c r="H323" s="325"/>
      <c r="I323" s="577"/>
      <c r="J323" s="641"/>
      <c r="K323" s="577">
        <v>0.11600000000000001</v>
      </c>
      <c r="L323" s="577"/>
      <c r="M323" s="558" t="s">
        <v>655</v>
      </c>
      <c r="N323" s="579"/>
      <c r="O323" s="560">
        <v>1</v>
      </c>
      <c r="P323" s="627" t="s">
        <v>1079</v>
      </c>
      <c r="Q323" s="561">
        <v>130</v>
      </c>
      <c r="R323" s="518"/>
      <c r="S323" s="558" t="s">
        <v>332</v>
      </c>
      <c r="T323" s="558" t="s">
        <v>332</v>
      </c>
      <c r="U323" s="558" t="s">
        <v>332</v>
      </c>
      <c r="V323" s="558" t="s">
        <v>332</v>
      </c>
      <c r="W323" s="375"/>
      <c r="X323" s="342"/>
      <c r="Y323" s="342"/>
      <c r="AA323" s="367">
        <v>1</v>
      </c>
    </row>
    <row r="324" spans="2:28" s="324" customFormat="1" ht="42.75" hidden="1" customHeight="1" x14ac:dyDescent="0.3">
      <c r="B324" s="577"/>
      <c r="C324" s="715" t="s">
        <v>2190</v>
      </c>
      <c r="D324" s="715" t="s">
        <v>2200</v>
      </c>
      <c r="E324" s="577"/>
      <c r="F324" s="683" t="s">
        <v>1003</v>
      </c>
      <c r="G324" s="712">
        <v>0</v>
      </c>
      <c r="H324" s="325"/>
      <c r="I324" s="577"/>
      <c r="J324" s="641"/>
      <c r="K324" s="577">
        <v>1.0999999999999999E-2</v>
      </c>
      <c r="L324" s="577"/>
      <c r="M324" s="558" t="s">
        <v>655</v>
      </c>
      <c r="N324" s="579"/>
      <c r="O324" s="560">
        <v>1</v>
      </c>
      <c r="P324" s="627" t="s">
        <v>1080</v>
      </c>
      <c r="Q324" s="561">
        <v>131</v>
      </c>
      <c r="R324" s="518"/>
      <c r="S324" s="558" t="s">
        <v>332</v>
      </c>
      <c r="T324" s="558" t="s">
        <v>332</v>
      </c>
      <c r="U324" s="558" t="s">
        <v>332</v>
      </c>
      <c r="V324" s="558" t="s">
        <v>332</v>
      </c>
      <c r="W324" s="375"/>
      <c r="X324" s="342"/>
      <c r="Y324" s="342"/>
      <c r="AA324" s="367">
        <v>1</v>
      </c>
    </row>
    <row r="325" spans="2:28" s="324" customFormat="1" ht="42.75" hidden="1" customHeight="1" x14ac:dyDescent="0.3">
      <c r="B325" s="577"/>
      <c r="C325" s="715" t="s">
        <v>2190</v>
      </c>
      <c r="D325" s="715" t="s">
        <v>2200</v>
      </c>
      <c r="E325" s="577"/>
      <c r="F325" s="683" t="s">
        <v>1011</v>
      </c>
      <c r="G325" s="712">
        <v>0</v>
      </c>
      <c r="H325" s="325"/>
      <c r="I325" s="577"/>
      <c r="J325" s="641">
        <v>0.254</v>
      </c>
      <c r="K325" s="577"/>
      <c r="L325" s="577"/>
      <c r="M325" s="558" t="s">
        <v>656</v>
      </c>
      <c r="N325" s="579"/>
      <c r="O325" s="560">
        <v>1</v>
      </c>
      <c r="P325" s="627" t="s">
        <v>1061</v>
      </c>
      <c r="Q325" s="561">
        <v>113</v>
      </c>
      <c r="R325" s="518"/>
      <c r="S325" s="558" t="s">
        <v>332</v>
      </c>
      <c r="T325" s="558" t="s">
        <v>332</v>
      </c>
      <c r="U325" s="558" t="s">
        <v>332</v>
      </c>
      <c r="V325" s="558" t="s">
        <v>332</v>
      </c>
      <c r="W325" s="375"/>
      <c r="X325" s="342"/>
      <c r="Y325" s="342"/>
      <c r="AA325" s="367">
        <v>1</v>
      </c>
    </row>
    <row r="326" spans="2:28" s="324" customFormat="1" ht="42.75" customHeight="1" x14ac:dyDescent="0.3">
      <c r="B326" s="577">
        <v>74</v>
      </c>
      <c r="C326" s="715" t="s">
        <v>2190</v>
      </c>
      <c r="D326" s="715" t="s">
        <v>2200</v>
      </c>
      <c r="E326" s="577"/>
      <c r="F326" s="706" t="s">
        <v>2146</v>
      </c>
      <c r="G326" s="712">
        <v>0</v>
      </c>
      <c r="H326" s="325"/>
      <c r="I326" s="577"/>
      <c r="J326" s="641"/>
      <c r="K326" s="577"/>
      <c r="L326" s="577"/>
      <c r="M326" s="558" t="s">
        <v>656</v>
      </c>
      <c r="N326" s="579"/>
      <c r="O326" s="560" t="s">
        <v>600</v>
      </c>
      <c r="P326" s="627" t="s">
        <v>1041</v>
      </c>
      <c r="Q326" s="561">
        <v>94</v>
      </c>
      <c r="R326" s="518"/>
      <c r="S326" s="558" t="s">
        <v>332</v>
      </c>
      <c r="T326" s="558" t="s">
        <v>332</v>
      </c>
      <c r="U326" s="558" t="s">
        <v>332</v>
      </c>
      <c r="V326" s="558" t="s">
        <v>332</v>
      </c>
      <c r="W326" s="375"/>
      <c r="X326" s="342"/>
      <c r="Y326" s="342"/>
      <c r="AA326" s="367">
        <v>1</v>
      </c>
    </row>
    <row r="327" spans="2:28" s="324" customFormat="1" ht="42.75" hidden="1" customHeight="1" x14ac:dyDescent="0.3">
      <c r="B327" s="577"/>
      <c r="C327" s="715" t="s">
        <v>2190</v>
      </c>
      <c r="D327" s="715" t="s">
        <v>2200</v>
      </c>
      <c r="E327" s="577"/>
      <c r="F327" s="683" t="s">
        <v>1027</v>
      </c>
      <c r="G327" s="712">
        <v>0</v>
      </c>
      <c r="H327" s="325"/>
      <c r="I327" s="577"/>
      <c r="J327" s="641">
        <v>0.1</v>
      </c>
      <c r="K327" s="577"/>
      <c r="L327" s="577"/>
      <c r="M327" s="558" t="s">
        <v>656</v>
      </c>
      <c r="N327" s="579"/>
      <c r="O327" s="560">
        <v>1</v>
      </c>
      <c r="P327" s="627" t="s">
        <v>1042</v>
      </c>
      <c r="Q327" s="561">
        <v>95</v>
      </c>
      <c r="R327" s="518"/>
      <c r="S327" s="558" t="s">
        <v>332</v>
      </c>
      <c r="T327" s="558" t="s">
        <v>332</v>
      </c>
      <c r="U327" s="558" t="s">
        <v>332</v>
      </c>
      <c r="V327" s="558" t="s">
        <v>332</v>
      </c>
      <c r="W327" s="375"/>
      <c r="X327" s="342"/>
      <c r="Y327" s="342"/>
      <c r="AA327" s="367">
        <v>1</v>
      </c>
    </row>
    <row r="328" spans="2:28" s="324" customFormat="1" ht="35.25" customHeight="1" x14ac:dyDescent="0.3">
      <c r="B328" s="577">
        <v>75</v>
      </c>
      <c r="C328" s="715" t="s">
        <v>2190</v>
      </c>
      <c r="D328" s="715" t="s">
        <v>2200</v>
      </c>
      <c r="E328" s="577"/>
      <c r="F328" s="706" t="s">
        <v>2147</v>
      </c>
      <c r="G328" s="712">
        <v>0</v>
      </c>
      <c r="H328" s="325"/>
      <c r="I328" s="577"/>
      <c r="J328" s="641"/>
      <c r="K328" s="577"/>
      <c r="L328" s="577"/>
      <c r="M328" s="558" t="s">
        <v>655</v>
      </c>
      <c r="N328" s="579"/>
      <c r="O328" s="560" t="s">
        <v>600</v>
      </c>
      <c r="P328" s="627" t="s">
        <v>1040</v>
      </c>
      <c r="Q328" s="561">
        <v>93</v>
      </c>
      <c r="R328" s="518"/>
      <c r="S328" s="558" t="s">
        <v>332</v>
      </c>
      <c r="T328" s="558" t="s">
        <v>332</v>
      </c>
      <c r="U328" s="558" t="s">
        <v>332</v>
      </c>
      <c r="V328" s="558" t="s">
        <v>332</v>
      </c>
      <c r="W328" s="375"/>
      <c r="X328" s="342"/>
      <c r="Y328" s="342"/>
      <c r="AA328" s="367">
        <v>1</v>
      </c>
    </row>
    <row r="329" spans="2:28" s="324" customFormat="1" ht="42.75" hidden="1" customHeight="1" x14ac:dyDescent="0.3">
      <c r="B329" s="577"/>
      <c r="C329" s="715" t="s">
        <v>2190</v>
      </c>
      <c r="D329" s="715" t="s">
        <v>2200</v>
      </c>
      <c r="E329" s="577"/>
      <c r="F329" s="683" t="s">
        <v>1015</v>
      </c>
      <c r="G329" s="712">
        <v>0</v>
      </c>
      <c r="H329" s="325"/>
      <c r="I329" s="577"/>
      <c r="J329" s="641">
        <f>0.025*4</f>
        <v>0.1</v>
      </c>
      <c r="K329" s="577"/>
      <c r="L329" s="577"/>
      <c r="M329" s="558" t="s">
        <v>656</v>
      </c>
      <c r="N329" s="579"/>
      <c r="O329" s="560">
        <v>1</v>
      </c>
      <c r="P329" s="627" t="s">
        <v>1043</v>
      </c>
      <c r="Q329" s="561">
        <v>96</v>
      </c>
      <c r="R329" s="518"/>
      <c r="S329" s="558" t="s">
        <v>332</v>
      </c>
      <c r="T329" s="558" t="s">
        <v>332</v>
      </c>
      <c r="U329" s="558" t="s">
        <v>332</v>
      </c>
      <c r="V329" s="558" t="s">
        <v>332</v>
      </c>
      <c r="W329" s="375"/>
      <c r="X329" s="342"/>
      <c r="Y329" s="342"/>
      <c r="AA329" s="367">
        <v>1</v>
      </c>
    </row>
    <row r="330" spans="2:28" s="324" customFormat="1" ht="42.75" hidden="1" customHeight="1" x14ac:dyDescent="0.3">
      <c r="B330" s="577"/>
      <c r="C330" s="715" t="s">
        <v>2190</v>
      </c>
      <c r="D330" s="715" t="s">
        <v>2200</v>
      </c>
      <c r="E330" s="577"/>
      <c r="F330" s="683" t="s">
        <v>1016</v>
      </c>
      <c r="G330" s="712">
        <v>0</v>
      </c>
      <c r="H330" s="325"/>
      <c r="I330" s="577"/>
      <c r="J330" s="641"/>
      <c r="K330" s="577">
        <v>0.03</v>
      </c>
      <c r="L330" s="577"/>
      <c r="M330" s="558" t="s">
        <v>656</v>
      </c>
      <c r="N330" s="579"/>
      <c r="O330" s="560">
        <v>1</v>
      </c>
      <c r="P330" s="627" t="s">
        <v>1051</v>
      </c>
      <c r="Q330" s="561">
        <v>103</v>
      </c>
      <c r="R330" s="518"/>
      <c r="S330" s="558" t="s">
        <v>332</v>
      </c>
      <c r="T330" s="558" t="s">
        <v>332</v>
      </c>
      <c r="U330" s="558" t="s">
        <v>332</v>
      </c>
      <c r="V330" s="558" t="s">
        <v>332</v>
      </c>
      <c r="W330" s="375"/>
      <c r="X330" s="342"/>
      <c r="Y330" s="342"/>
      <c r="AA330" s="367">
        <v>1</v>
      </c>
    </row>
    <row r="331" spans="2:28" s="324" customFormat="1" ht="42.75" hidden="1" customHeight="1" x14ac:dyDescent="0.3">
      <c r="B331" s="577"/>
      <c r="C331" s="715" t="s">
        <v>2190</v>
      </c>
      <c r="D331" s="715" t="s">
        <v>2200</v>
      </c>
      <c r="E331" s="577"/>
      <c r="F331" s="683" t="s">
        <v>1017</v>
      </c>
      <c r="G331" s="712">
        <v>0</v>
      </c>
      <c r="H331" s="325"/>
      <c r="I331" s="577"/>
      <c r="J331" s="641"/>
      <c r="K331" s="577">
        <v>0.02</v>
      </c>
      <c r="L331" s="577"/>
      <c r="M331" s="558" t="s">
        <v>656</v>
      </c>
      <c r="N331" s="579"/>
      <c r="O331" s="560">
        <v>1</v>
      </c>
      <c r="P331" s="627" t="s">
        <v>1052</v>
      </c>
      <c r="Q331" s="561">
        <v>104</v>
      </c>
      <c r="R331" s="518"/>
      <c r="S331" s="558" t="s">
        <v>332</v>
      </c>
      <c r="T331" s="558" t="s">
        <v>332</v>
      </c>
      <c r="U331" s="558" t="s">
        <v>332</v>
      </c>
      <c r="V331" s="558" t="s">
        <v>332</v>
      </c>
      <c r="W331" s="375"/>
      <c r="X331" s="342"/>
      <c r="Y331" s="342"/>
      <c r="AA331" s="367">
        <v>1</v>
      </c>
    </row>
    <row r="332" spans="2:28" s="324" customFormat="1" ht="42.75" hidden="1" customHeight="1" x14ac:dyDescent="0.3">
      <c r="B332" s="577"/>
      <c r="C332" s="715" t="s">
        <v>2190</v>
      </c>
      <c r="D332" s="715" t="s">
        <v>2200</v>
      </c>
      <c r="E332" s="577"/>
      <c r="F332" s="683" t="s">
        <v>1018</v>
      </c>
      <c r="G332" s="712">
        <v>0</v>
      </c>
      <c r="H332" s="325"/>
      <c r="I332" s="577"/>
      <c r="J332" s="641"/>
      <c r="K332" s="577">
        <v>1.4999999999999999E-2</v>
      </c>
      <c r="L332" s="577"/>
      <c r="M332" s="558" t="s">
        <v>656</v>
      </c>
      <c r="N332" s="579"/>
      <c r="O332" s="560">
        <v>1</v>
      </c>
      <c r="P332" s="627" t="s">
        <v>1053</v>
      </c>
      <c r="Q332" s="561">
        <v>105</v>
      </c>
      <c r="R332" s="518"/>
      <c r="S332" s="558" t="s">
        <v>332</v>
      </c>
      <c r="T332" s="558" t="s">
        <v>332</v>
      </c>
      <c r="U332" s="558" t="s">
        <v>332</v>
      </c>
      <c r="V332" s="558" t="s">
        <v>332</v>
      </c>
      <c r="W332" s="375"/>
      <c r="X332" s="342"/>
      <c r="Y332" s="342"/>
      <c r="AA332" s="367">
        <v>1</v>
      </c>
    </row>
    <row r="333" spans="2:28" s="324" customFormat="1" ht="42.75" hidden="1" customHeight="1" x14ac:dyDescent="0.3">
      <c r="B333" s="577"/>
      <c r="C333" s="715" t="s">
        <v>2190</v>
      </c>
      <c r="D333" s="715" t="s">
        <v>2200</v>
      </c>
      <c r="E333" s="577"/>
      <c r="F333" s="683" t="s">
        <v>1019</v>
      </c>
      <c r="G333" s="712">
        <v>0</v>
      </c>
      <c r="H333" s="325"/>
      <c r="I333" s="577"/>
      <c r="J333" s="641"/>
      <c r="K333" s="577">
        <v>2.5000000000000001E-2</v>
      </c>
      <c r="L333" s="577"/>
      <c r="M333" s="558" t="s">
        <v>656</v>
      </c>
      <c r="N333" s="579"/>
      <c r="O333" s="560">
        <v>1</v>
      </c>
      <c r="P333" s="627" t="s">
        <v>1054</v>
      </c>
      <c r="Q333" s="561">
        <v>106</v>
      </c>
      <c r="R333" s="518"/>
      <c r="S333" s="558" t="s">
        <v>332</v>
      </c>
      <c r="T333" s="558" t="s">
        <v>332</v>
      </c>
      <c r="U333" s="558" t="s">
        <v>332</v>
      </c>
      <c r="V333" s="558" t="s">
        <v>332</v>
      </c>
      <c r="W333" s="375"/>
      <c r="X333" s="342"/>
      <c r="Y333" s="342"/>
      <c r="AA333" s="367">
        <v>1</v>
      </c>
    </row>
    <row r="334" spans="2:28" s="324" customFormat="1" ht="42.75" hidden="1" customHeight="1" x14ac:dyDescent="0.3">
      <c r="B334" s="577"/>
      <c r="C334" s="715" t="s">
        <v>2190</v>
      </c>
      <c r="D334" s="715" t="s">
        <v>2200</v>
      </c>
      <c r="E334" s="577"/>
      <c r="F334" s="683" t="s">
        <v>1020</v>
      </c>
      <c r="G334" s="712">
        <v>0</v>
      </c>
      <c r="H334" s="325"/>
      <c r="I334" s="577"/>
      <c r="J334" s="641"/>
      <c r="K334" s="577">
        <v>2.5000000000000001E-2</v>
      </c>
      <c r="L334" s="577"/>
      <c r="M334" s="558" t="s">
        <v>656</v>
      </c>
      <c r="N334" s="579"/>
      <c r="O334" s="560">
        <v>1</v>
      </c>
      <c r="P334" s="627" t="s">
        <v>1055</v>
      </c>
      <c r="Q334" s="561">
        <v>107</v>
      </c>
      <c r="R334" s="518"/>
      <c r="S334" s="558" t="s">
        <v>332</v>
      </c>
      <c r="T334" s="558" t="s">
        <v>332</v>
      </c>
      <c r="U334" s="558" t="s">
        <v>332</v>
      </c>
      <c r="V334" s="558" t="s">
        <v>332</v>
      </c>
      <c r="W334" s="375"/>
      <c r="X334" s="342"/>
      <c r="Y334" s="342"/>
      <c r="AA334" s="367">
        <v>1</v>
      </c>
    </row>
    <row r="335" spans="2:28" s="324" customFormat="1" ht="42.75" customHeight="1" x14ac:dyDescent="0.3">
      <c r="B335" s="577">
        <v>76</v>
      </c>
      <c r="C335" s="715" t="s">
        <v>2190</v>
      </c>
      <c r="D335" s="715" t="s">
        <v>2200</v>
      </c>
      <c r="E335" s="577"/>
      <c r="F335" s="706" t="s">
        <v>2148</v>
      </c>
      <c r="G335" s="712">
        <v>0</v>
      </c>
      <c r="H335" s="325"/>
      <c r="I335" s="577"/>
      <c r="J335" s="641"/>
      <c r="K335" s="577"/>
      <c r="L335" s="577"/>
      <c r="M335" s="558" t="s">
        <v>656</v>
      </c>
      <c r="N335" s="579"/>
      <c r="O335" s="560" t="s">
        <v>600</v>
      </c>
      <c r="P335" s="518" t="s">
        <v>1400</v>
      </c>
      <c r="Q335" s="561">
        <v>203</v>
      </c>
      <c r="R335" s="518"/>
      <c r="S335" s="558" t="s">
        <v>332</v>
      </c>
      <c r="T335" s="558" t="s">
        <v>332</v>
      </c>
      <c r="U335" s="558" t="s">
        <v>332</v>
      </c>
      <c r="V335" s="558" t="s">
        <v>332</v>
      </c>
      <c r="W335" s="375"/>
      <c r="X335" s="342"/>
      <c r="Y335" s="342"/>
      <c r="AA335" s="367">
        <v>1</v>
      </c>
      <c r="AB335" s="348"/>
    </row>
    <row r="336" spans="2:28" s="324" customFormat="1" ht="42.75" hidden="1" customHeight="1" x14ac:dyDescent="0.3">
      <c r="B336" s="577"/>
      <c r="C336" s="715" t="s">
        <v>2190</v>
      </c>
      <c r="D336" s="715" t="s">
        <v>2200</v>
      </c>
      <c r="E336" s="577"/>
      <c r="F336" s="705" t="s">
        <v>1163</v>
      </c>
      <c r="G336" s="712">
        <v>0</v>
      </c>
      <c r="H336" s="325"/>
      <c r="I336" s="577"/>
      <c r="J336" s="577">
        <v>0.21</v>
      </c>
      <c r="K336" s="577"/>
      <c r="L336" s="577"/>
      <c r="M336" s="558" t="s">
        <v>656</v>
      </c>
      <c r="N336" s="579"/>
      <c r="O336" s="560">
        <v>1</v>
      </c>
      <c r="P336" s="518" t="s">
        <v>1400</v>
      </c>
      <c r="Q336" s="561">
        <v>203</v>
      </c>
      <c r="R336" s="518"/>
      <c r="S336" s="558" t="s">
        <v>332</v>
      </c>
      <c r="T336" s="558" t="s">
        <v>332</v>
      </c>
      <c r="U336" s="558" t="s">
        <v>332</v>
      </c>
      <c r="V336" s="558" t="s">
        <v>332</v>
      </c>
      <c r="W336" s="375"/>
      <c r="X336" s="342"/>
      <c r="Y336" s="342"/>
      <c r="AA336" s="367">
        <v>1</v>
      </c>
      <c r="AB336" s="348"/>
    </row>
    <row r="337" spans="2:28" s="324" customFormat="1" ht="42.75" hidden="1" customHeight="1" x14ac:dyDescent="0.3">
      <c r="B337" s="577"/>
      <c r="C337" s="715" t="s">
        <v>2190</v>
      </c>
      <c r="D337" s="715" t="s">
        <v>2200</v>
      </c>
      <c r="E337" s="577"/>
      <c r="F337" s="705" t="s">
        <v>1164</v>
      </c>
      <c r="G337" s="712">
        <v>0</v>
      </c>
      <c r="H337" s="325"/>
      <c r="I337" s="577"/>
      <c r="J337" s="577">
        <v>0.21</v>
      </c>
      <c r="K337" s="577"/>
      <c r="L337" s="577"/>
      <c r="M337" s="558" t="s">
        <v>656</v>
      </c>
      <c r="N337" s="579"/>
      <c r="O337" s="560">
        <v>1</v>
      </c>
      <c r="P337" s="518" t="s">
        <v>1400</v>
      </c>
      <c r="Q337" s="561">
        <v>203</v>
      </c>
      <c r="R337" s="518"/>
      <c r="S337" s="558" t="s">
        <v>332</v>
      </c>
      <c r="T337" s="558" t="s">
        <v>332</v>
      </c>
      <c r="U337" s="558" t="s">
        <v>332</v>
      </c>
      <c r="V337" s="558" t="s">
        <v>332</v>
      </c>
      <c r="W337" s="375"/>
      <c r="X337" s="342"/>
      <c r="Y337" s="342"/>
      <c r="AA337" s="367">
        <v>1</v>
      </c>
      <c r="AB337" s="348"/>
    </row>
    <row r="338" spans="2:28" s="324" customFormat="1" ht="42.75" hidden="1" customHeight="1" x14ac:dyDescent="0.3">
      <c r="B338" s="577"/>
      <c r="C338" s="715" t="s">
        <v>2190</v>
      </c>
      <c r="D338" s="715" t="s">
        <v>2200</v>
      </c>
      <c r="E338" s="577"/>
      <c r="F338" s="705" t="s">
        <v>1165</v>
      </c>
      <c r="G338" s="712">
        <v>0</v>
      </c>
      <c r="H338" s="325"/>
      <c r="I338" s="577"/>
      <c r="J338" s="641"/>
      <c r="K338" s="577">
        <v>0.42</v>
      </c>
      <c r="L338" s="577"/>
      <c r="M338" s="558" t="s">
        <v>656</v>
      </c>
      <c r="N338" s="579"/>
      <c r="O338" s="560">
        <v>1</v>
      </c>
      <c r="P338" s="518" t="s">
        <v>1400</v>
      </c>
      <c r="Q338" s="561">
        <v>203</v>
      </c>
      <c r="R338" s="518"/>
      <c r="S338" s="558" t="s">
        <v>332</v>
      </c>
      <c r="T338" s="558" t="s">
        <v>332</v>
      </c>
      <c r="U338" s="558" t="s">
        <v>332</v>
      </c>
      <c r="V338" s="558" t="s">
        <v>332</v>
      </c>
      <c r="W338" s="375"/>
      <c r="X338" s="342"/>
      <c r="Y338" s="342"/>
      <c r="AA338" s="367">
        <v>1</v>
      </c>
      <c r="AB338" s="348"/>
    </row>
    <row r="339" spans="2:28" s="324" customFormat="1" ht="42.75" hidden="1" customHeight="1" x14ac:dyDescent="0.3">
      <c r="B339" s="577"/>
      <c r="C339" s="715" t="s">
        <v>2190</v>
      </c>
      <c r="D339" s="715" t="s">
        <v>2200</v>
      </c>
      <c r="E339" s="577"/>
      <c r="F339" s="705" t="s">
        <v>1166</v>
      </c>
      <c r="G339" s="712">
        <v>0</v>
      </c>
      <c r="H339" s="325"/>
      <c r="I339" s="577"/>
      <c r="J339" s="641"/>
      <c r="K339" s="577">
        <v>0.3</v>
      </c>
      <c r="L339" s="577"/>
      <c r="M339" s="558" t="s">
        <v>656</v>
      </c>
      <c r="N339" s="579"/>
      <c r="O339" s="560">
        <v>1</v>
      </c>
      <c r="P339" s="518" t="s">
        <v>1400</v>
      </c>
      <c r="Q339" s="561">
        <v>203</v>
      </c>
      <c r="R339" s="518"/>
      <c r="S339" s="558" t="s">
        <v>332</v>
      </c>
      <c r="T339" s="558" t="s">
        <v>332</v>
      </c>
      <c r="U339" s="558" t="s">
        <v>332</v>
      </c>
      <c r="V339" s="558" t="s">
        <v>332</v>
      </c>
      <c r="W339" s="375"/>
      <c r="X339" s="342"/>
      <c r="Y339" s="342"/>
      <c r="AA339" s="367">
        <v>1</v>
      </c>
      <c r="AB339" s="348"/>
    </row>
    <row r="340" spans="2:28" s="324" customFormat="1" ht="42.75" hidden="1" customHeight="1" x14ac:dyDescent="0.3">
      <c r="B340" s="577"/>
      <c r="C340" s="715" t="s">
        <v>2190</v>
      </c>
      <c r="D340" s="715" t="s">
        <v>2200</v>
      </c>
      <c r="E340" s="577"/>
      <c r="F340" s="705" t="s">
        <v>1167</v>
      </c>
      <c r="G340" s="712">
        <v>0</v>
      </c>
      <c r="H340" s="325"/>
      <c r="I340" s="577"/>
      <c r="J340" s="641"/>
      <c r="K340" s="577">
        <v>0.19</v>
      </c>
      <c r="L340" s="577"/>
      <c r="M340" s="558" t="s">
        <v>656</v>
      </c>
      <c r="N340" s="579"/>
      <c r="O340" s="560">
        <v>1</v>
      </c>
      <c r="P340" s="518" t="s">
        <v>1400</v>
      </c>
      <c r="Q340" s="561">
        <v>203</v>
      </c>
      <c r="R340" s="518"/>
      <c r="S340" s="558" t="s">
        <v>332</v>
      </c>
      <c r="T340" s="558" t="s">
        <v>332</v>
      </c>
      <c r="U340" s="558" t="s">
        <v>332</v>
      </c>
      <c r="V340" s="558" t="s">
        <v>332</v>
      </c>
      <c r="W340" s="375"/>
      <c r="X340" s="342"/>
      <c r="Y340" s="342"/>
      <c r="AA340" s="367">
        <v>1</v>
      </c>
      <c r="AB340" s="348"/>
    </row>
    <row r="341" spans="2:28" s="324" customFormat="1" ht="42.75" hidden="1" customHeight="1" x14ac:dyDescent="0.3">
      <c r="B341" s="577"/>
      <c r="C341" s="715" t="s">
        <v>2190</v>
      </c>
      <c r="D341" s="715" t="s">
        <v>2200</v>
      </c>
      <c r="E341" s="577"/>
      <c r="F341" s="705" t="s">
        <v>1168</v>
      </c>
      <c r="G341" s="712">
        <v>0</v>
      </c>
      <c r="H341" s="325"/>
      <c r="I341" s="577"/>
      <c r="J341" s="641"/>
      <c r="K341" s="577">
        <v>0.42</v>
      </c>
      <c r="L341" s="577"/>
      <c r="M341" s="558" t="s">
        <v>656</v>
      </c>
      <c r="N341" s="579"/>
      <c r="O341" s="560">
        <v>1</v>
      </c>
      <c r="P341" s="518" t="s">
        <v>1400</v>
      </c>
      <c r="Q341" s="561">
        <v>203</v>
      </c>
      <c r="R341" s="518"/>
      <c r="S341" s="558" t="s">
        <v>332</v>
      </c>
      <c r="T341" s="558" t="s">
        <v>332</v>
      </c>
      <c r="U341" s="558" t="s">
        <v>332</v>
      </c>
      <c r="V341" s="558" t="s">
        <v>332</v>
      </c>
      <c r="W341" s="375"/>
      <c r="X341" s="342"/>
      <c r="Y341" s="342"/>
      <c r="AA341" s="367">
        <v>1</v>
      </c>
      <c r="AB341" s="348"/>
    </row>
    <row r="342" spans="2:28" s="324" customFormat="1" ht="42.75" hidden="1" customHeight="1" x14ac:dyDescent="0.3">
      <c r="B342" s="577"/>
      <c r="C342" s="715" t="s">
        <v>2190</v>
      </c>
      <c r="D342" s="715" t="s">
        <v>2200</v>
      </c>
      <c r="E342" s="577"/>
      <c r="F342" s="705" t="s">
        <v>1169</v>
      </c>
      <c r="G342" s="712">
        <v>0</v>
      </c>
      <c r="H342" s="325"/>
      <c r="I342" s="577"/>
      <c r="J342" s="641"/>
      <c r="K342" s="577">
        <v>0.3</v>
      </c>
      <c r="L342" s="577"/>
      <c r="M342" s="558" t="s">
        <v>656</v>
      </c>
      <c r="N342" s="579"/>
      <c r="O342" s="560">
        <v>1</v>
      </c>
      <c r="P342" s="518" t="s">
        <v>1400</v>
      </c>
      <c r="Q342" s="561">
        <v>203</v>
      </c>
      <c r="R342" s="518"/>
      <c r="S342" s="558" t="s">
        <v>332</v>
      </c>
      <c r="T342" s="558" t="s">
        <v>332</v>
      </c>
      <c r="U342" s="558" t="s">
        <v>332</v>
      </c>
      <c r="V342" s="558" t="s">
        <v>332</v>
      </c>
      <c r="W342" s="375"/>
      <c r="X342" s="342"/>
      <c r="Y342" s="342"/>
      <c r="AA342" s="367">
        <v>1</v>
      </c>
      <c r="AB342" s="348"/>
    </row>
    <row r="343" spans="2:28" s="324" customFormat="1" ht="42.75" hidden="1" customHeight="1" x14ac:dyDescent="0.3">
      <c r="B343" s="577"/>
      <c r="C343" s="715" t="s">
        <v>2190</v>
      </c>
      <c r="D343" s="715" t="s">
        <v>2200</v>
      </c>
      <c r="E343" s="577"/>
      <c r="F343" s="705" t="s">
        <v>1170</v>
      </c>
      <c r="G343" s="712">
        <v>0</v>
      </c>
      <c r="H343" s="325"/>
      <c r="I343" s="577"/>
      <c r="J343" s="641"/>
      <c r="K343" s="577">
        <v>0.19</v>
      </c>
      <c r="L343" s="577"/>
      <c r="M343" s="558" t="s">
        <v>656</v>
      </c>
      <c r="N343" s="579"/>
      <c r="O343" s="560">
        <v>1</v>
      </c>
      <c r="P343" s="518" t="s">
        <v>1400</v>
      </c>
      <c r="Q343" s="561">
        <v>203</v>
      </c>
      <c r="R343" s="518"/>
      <c r="S343" s="558" t="s">
        <v>332</v>
      </c>
      <c r="T343" s="558" t="s">
        <v>332</v>
      </c>
      <c r="U343" s="558" t="s">
        <v>332</v>
      </c>
      <c r="V343" s="558" t="s">
        <v>332</v>
      </c>
      <c r="W343" s="375"/>
      <c r="X343" s="342"/>
      <c r="Y343" s="342"/>
      <c r="AA343" s="367">
        <v>1</v>
      </c>
      <c r="AB343" s="348"/>
    </row>
    <row r="344" spans="2:28" s="324" customFormat="1" ht="42.75" hidden="1" customHeight="1" x14ac:dyDescent="0.3">
      <c r="B344" s="577"/>
      <c r="C344" s="715" t="s">
        <v>2190</v>
      </c>
      <c r="D344" s="715" t="s">
        <v>2200</v>
      </c>
      <c r="E344" s="577"/>
      <c r="F344" s="705" t="s">
        <v>1171</v>
      </c>
      <c r="G344" s="712">
        <v>0</v>
      </c>
      <c r="H344" s="325"/>
      <c r="I344" s="577"/>
      <c r="J344" s="641"/>
      <c r="K344" s="577">
        <v>0.05</v>
      </c>
      <c r="L344" s="577"/>
      <c r="M344" s="558" t="s">
        <v>656</v>
      </c>
      <c r="N344" s="579"/>
      <c r="O344" s="560">
        <v>1</v>
      </c>
      <c r="P344" s="518" t="s">
        <v>1400</v>
      </c>
      <c r="Q344" s="561">
        <v>203</v>
      </c>
      <c r="R344" s="518"/>
      <c r="S344" s="558" t="s">
        <v>332</v>
      </c>
      <c r="T344" s="558" t="s">
        <v>332</v>
      </c>
      <c r="U344" s="558" t="s">
        <v>332</v>
      </c>
      <c r="V344" s="558" t="s">
        <v>332</v>
      </c>
      <c r="W344" s="375"/>
      <c r="X344" s="342"/>
      <c r="Y344" s="342"/>
      <c r="AA344" s="367">
        <v>1</v>
      </c>
      <c r="AB344" s="348"/>
    </row>
    <row r="345" spans="2:28" s="324" customFormat="1" ht="42.75" customHeight="1" x14ac:dyDescent="0.3">
      <c r="B345" s="577">
        <v>77</v>
      </c>
      <c r="C345" s="715" t="s">
        <v>2190</v>
      </c>
      <c r="D345" s="715" t="s">
        <v>2200</v>
      </c>
      <c r="E345" s="577"/>
      <c r="F345" s="706" t="s">
        <v>2149</v>
      </c>
      <c r="G345" s="712">
        <v>0</v>
      </c>
      <c r="H345" s="325"/>
      <c r="I345" s="577"/>
      <c r="J345" s="641"/>
      <c r="K345" s="577"/>
      <c r="L345" s="577"/>
      <c r="M345" s="558" t="s">
        <v>655</v>
      </c>
      <c r="N345" s="579"/>
      <c r="O345" s="560" t="s">
        <v>600</v>
      </c>
      <c r="P345" s="646" t="s">
        <v>1399</v>
      </c>
      <c r="Q345" s="561">
        <v>160</v>
      </c>
      <c r="R345" s="518"/>
      <c r="S345" s="558" t="s">
        <v>332</v>
      </c>
      <c r="T345" s="558" t="s">
        <v>332</v>
      </c>
      <c r="U345" s="558" t="s">
        <v>332</v>
      </c>
      <c r="V345" s="558" t="s">
        <v>332</v>
      </c>
      <c r="W345" s="375"/>
      <c r="X345" s="342"/>
      <c r="Y345" s="342"/>
      <c r="AA345" s="367">
        <v>1</v>
      </c>
      <c r="AB345" s="348"/>
    </row>
    <row r="346" spans="2:28" s="324" customFormat="1" ht="42.75" hidden="1" customHeight="1" x14ac:dyDescent="0.3">
      <c r="B346" s="577"/>
      <c r="C346" s="715" t="s">
        <v>2190</v>
      </c>
      <c r="D346" s="715" t="s">
        <v>2200</v>
      </c>
      <c r="E346" s="577"/>
      <c r="F346" s="705" t="s">
        <v>1196</v>
      </c>
      <c r="G346" s="712">
        <v>0</v>
      </c>
      <c r="H346" s="325"/>
      <c r="I346" s="577"/>
      <c r="J346" s="641">
        <v>0.06</v>
      </c>
      <c r="K346" s="577"/>
      <c r="L346" s="577"/>
      <c r="M346" s="558" t="s">
        <v>656</v>
      </c>
      <c r="N346" s="579"/>
      <c r="O346" s="560">
        <v>1</v>
      </c>
      <c r="P346" s="646" t="s">
        <v>1385</v>
      </c>
      <c r="Q346" s="561">
        <v>161</v>
      </c>
      <c r="R346" s="518"/>
      <c r="S346" s="558" t="s">
        <v>332</v>
      </c>
      <c r="T346" s="558" t="s">
        <v>332</v>
      </c>
      <c r="U346" s="558" t="s">
        <v>332</v>
      </c>
      <c r="V346" s="558" t="s">
        <v>332</v>
      </c>
      <c r="W346" s="375"/>
      <c r="X346" s="342"/>
      <c r="Y346" s="342"/>
      <c r="AA346" s="367">
        <v>1</v>
      </c>
      <c r="AB346" s="348"/>
    </row>
    <row r="347" spans="2:28" s="324" customFormat="1" ht="42.75" hidden="1" customHeight="1" x14ac:dyDescent="0.3">
      <c r="B347" s="577"/>
      <c r="C347" s="715" t="s">
        <v>2190</v>
      </c>
      <c r="D347" s="715" t="s">
        <v>2200</v>
      </c>
      <c r="E347" s="577"/>
      <c r="F347" s="705" t="s">
        <v>1197</v>
      </c>
      <c r="G347" s="712">
        <v>0</v>
      </c>
      <c r="H347" s="325"/>
      <c r="I347" s="577"/>
      <c r="J347" s="641">
        <v>6.7000000000000004E-2</v>
      </c>
      <c r="K347" s="577"/>
      <c r="L347" s="577"/>
      <c r="M347" s="558" t="s">
        <v>656</v>
      </c>
      <c r="N347" s="579"/>
      <c r="O347" s="560">
        <v>1</v>
      </c>
      <c r="P347" s="646" t="s">
        <v>1386</v>
      </c>
      <c r="Q347" s="561">
        <v>162</v>
      </c>
      <c r="R347" s="518"/>
      <c r="S347" s="558" t="s">
        <v>332</v>
      </c>
      <c r="T347" s="558" t="s">
        <v>332</v>
      </c>
      <c r="U347" s="558" t="s">
        <v>332</v>
      </c>
      <c r="V347" s="558" t="s">
        <v>332</v>
      </c>
      <c r="W347" s="375"/>
      <c r="X347" s="342"/>
      <c r="Y347" s="342"/>
      <c r="AA347" s="367">
        <v>1</v>
      </c>
      <c r="AB347" s="348"/>
    </row>
    <row r="348" spans="2:28" s="324" customFormat="1" ht="42.75" customHeight="1" x14ac:dyDescent="0.3">
      <c r="B348" s="577">
        <v>78</v>
      </c>
      <c r="C348" s="715" t="s">
        <v>2190</v>
      </c>
      <c r="D348" s="715" t="s">
        <v>2200</v>
      </c>
      <c r="E348" s="577"/>
      <c r="F348" s="706" t="s">
        <v>2150</v>
      </c>
      <c r="G348" s="712">
        <v>0</v>
      </c>
      <c r="H348" s="325"/>
      <c r="I348" s="577"/>
      <c r="J348" s="641"/>
      <c r="K348" s="577"/>
      <c r="L348" s="577"/>
      <c r="M348" s="558" t="s">
        <v>656</v>
      </c>
      <c r="N348" s="579"/>
      <c r="O348" s="560" t="s">
        <v>600</v>
      </c>
      <c r="P348" s="646" t="s">
        <v>1387</v>
      </c>
      <c r="Q348" s="561">
        <v>175</v>
      </c>
      <c r="R348" s="518"/>
      <c r="S348" s="558" t="s">
        <v>332</v>
      </c>
      <c r="T348" s="558" t="s">
        <v>332</v>
      </c>
      <c r="U348" s="558" t="s">
        <v>332</v>
      </c>
      <c r="V348" s="558" t="s">
        <v>332</v>
      </c>
      <c r="W348" s="375"/>
      <c r="X348" s="342"/>
      <c r="Y348" s="342"/>
      <c r="AA348" s="367">
        <v>1</v>
      </c>
      <c r="AB348" s="348"/>
    </row>
    <row r="349" spans="2:28" s="324" customFormat="1" ht="42.75" hidden="1" customHeight="1" x14ac:dyDescent="0.3">
      <c r="B349" s="577"/>
      <c r="C349" s="715" t="s">
        <v>2190</v>
      </c>
      <c r="D349" s="715" t="s">
        <v>2200</v>
      </c>
      <c r="E349" s="577"/>
      <c r="F349" s="705" t="s">
        <v>1174</v>
      </c>
      <c r="G349" s="712">
        <v>0</v>
      </c>
      <c r="H349" s="325"/>
      <c r="I349" s="577"/>
      <c r="J349" s="641">
        <v>2.621</v>
      </c>
      <c r="K349" s="577"/>
      <c r="L349" s="577"/>
      <c r="M349" s="558" t="s">
        <v>656</v>
      </c>
      <c r="N349" s="579"/>
      <c r="O349" s="560">
        <v>1</v>
      </c>
      <c r="P349" s="646" t="s">
        <v>1388</v>
      </c>
      <c r="Q349" s="561">
        <v>174</v>
      </c>
      <c r="R349" s="518"/>
      <c r="S349" s="558" t="s">
        <v>332</v>
      </c>
      <c r="T349" s="558" t="s">
        <v>332</v>
      </c>
      <c r="U349" s="558" t="s">
        <v>332</v>
      </c>
      <c r="V349" s="558" t="s">
        <v>332</v>
      </c>
      <c r="W349" s="375"/>
      <c r="X349" s="342"/>
      <c r="Y349" s="342"/>
      <c r="AA349" s="367">
        <v>1</v>
      </c>
      <c r="AB349" s="348"/>
    </row>
    <row r="350" spans="2:28" s="324" customFormat="1" ht="42.75" hidden="1" customHeight="1" x14ac:dyDescent="0.3">
      <c r="B350" s="577"/>
      <c r="C350" s="715" t="s">
        <v>2190</v>
      </c>
      <c r="D350" s="715" t="s">
        <v>2200</v>
      </c>
      <c r="E350" s="577"/>
      <c r="F350" s="705" t="s">
        <v>1183</v>
      </c>
      <c r="G350" s="712">
        <v>0</v>
      </c>
      <c r="H350" s="325"/>
      <c r="I350" s="577"/>
      <c r="J350" s="641">
        <v>0.61</v>
      </c>
      <c r="K350" s="577"/>
      <c r="L350" s="577"/>
      <c r="M350" s="558" t="s">
        <v>656</v>
      </c>
      <c r="N350" s="579"/>
      <c r="O350" s="560">
        <v>1</v>
      </c>
      <c r="P350" s="646" t="s">
        <v>1389</v>
      </c>
      <c r="Q350" s="561">
        <v>173</v>
      </c>
      <c r="R350" s="518"/>
      <c r="S350" s="558" t="s">
        <v>332</v>
      </c>
      <c r="T350" s="558" t="s">
        <v>332</v>
      </c>
      <c r="U350" s="558" t="s">
        <v>332</v>
      </c>
      <c r="V350" s="558" t="s">
        <v>332</v>
      </c>
      <c r="W350" s="375"/>
      <c r="X350" s="342"/>
      <c r="Y350" s="342"/>
      <c r="AA350" s="367">
        <v>1</v>
      </c>
      <c r="AB350" s="348"/>
    </row>
    <row r="351" spans="2:28" s="324" customFormat="1" ht="42.75" hidden="1" customHeight="1" x14ac:dyDescent="0.3">
      <c r="B351" s="577"/>
      <c r="C351" s="715" t="s">
        <v>2190</v>
      </c>
      <c r="D351" s="715" t="s">
        <v>2200</v>
      </c>
      <c r="E351" s="577"/>
      <c r="F351" s="705" t="s">
        <v>1175</v>
      </c>
      <c r="G351" s="712">
        <v>0</v>
      </c>
      <c r="H351" s="325"/>
      <c r="I351" s="577"/>
      <c r="J351" s="641"/>
      <c r="K351" s="577">
        <v>0.442</v>
      </c>
      <c r="L351" s="577"/>
      <c r="M351" s="558" t="s">
        <v>656</v>
      </c>
      <c r="N351" s="579"/>
      <c r="O351" s="560">
        <v>1</v>
      </c>
      <c r="P351" s="646" t="s">
        <v>1390</v>
      </c>
      <c r="Q351" s="561">
        <v>172</v>
      </c>
      <c r="R351" s="518"/>
      <c r="S351" s="558" t="s">
        <v>332</v>
      </c>
      <c r="T351" s="558" t="s">
        <v>332</v>
      </c>
      <c r="U351" s="558" t="s">
        <v>332</v>
      </c>
      <c r="V351" s="558" t="s">
        <v>332</v>
      </c>
      <c r="W351" s="375"/>
      <c r="X351" s="342"/>
      <c r="Y351" s="342"/>
      <c r="AA351" s="367">
        <v>1</v>
      </c>
      <c r="AB351" s="348"/>
    </row>
    <row r="352" spans="2:28" s="324" customFormat="1" ht="42.75" hidden="1" customHeight="1" x14ac:dyDescent="0.3">
      <c r="B352" s="577"/>
      <c r="C352" s="715" t="s">
        <v>2190</v>
      </c>
      <c r="D352" s="715" t="s">
        <v>2200</v>
      </c>
      <c r="E352" s="577"/>
      <c r="F352" s="705" t="s">
        <v>1176</v>
      </c>
      <c r="G352" s="712">
        <v>0</v>
      </c>
      <c r="H352" s="325"/>
      <c r="I352" s="577"/>
      <c r="J352" s="641"/>
      <c r="K352" s="577">
        <v>3.2000000000000001E-2</v>
      </c>
      <c r="L352" s="577"/>
      <c r="M352" s="558" t="s">
        <v>656</v>
      </c>
      <c r="N352" s="579"/>
      <c r="O352" s="560">
        <v>1</v>
      </c>
      <c r="P352" s="646" t="s">
        <v>1391</v>
      </c>
      <c r="Q352" s="561">
        <v>171</v>
      </c>
      <c r="R352" s="518"/>
      <c r="S352" s="558" t="s">
        <v>332</v>
      </c>
      <c r="T352" s="558" t="s">
        <v>332</v>
      </c>
      <c r="U352" s="558" t="s">
        <v>332</v>
      </c>
      <c r="V352" s="558" t="s">
        <v>332</v>
      </c>
      <c r="W352" s="375"/>
      <c r="X352" s="342"/>
      <c r="Y352" s="342"/>
      <c r="AA352" s="367">
        <v>1</v>
      </c>
      <c r="AB352" s="348"/>
    </row>
    <row r="353" spans="2:28" s="324" customFormat="1" ht="42.75" hidden="1" customHeight="1" x14ac:dyDescent="0.3">
      <c r="B353" s="577"/>
      <c r="C353" s="715" t="s">
        <v>2190</v>
      </c>
      <c r="D353" s="715" t="s">
        <v>2200</v>
      </c>
      <c r="E353" s="577"/>
      <c r="F353" s="705" t="s">
        <v>1177</v>
      </c>
      <c r="G353" s="712">
        <v>0</v>
      </c>
      <c r="H353" s="325"/>
      <c r="I353" s="577"/>
      <c r="J353" s="641"/>
      <c r="K353" s="577">
        <v>3.5000000000000003E-2</v>
      </c>
      <c r="L353" s="577"/>
      <c r="M353" s="558" t="s">
        <v>656</v>
      </c>
      <c r="N353" s="579"/>
      <c r="O353" s="560">
        <v>1</v>
      </c>
      <c r="P353" s="646" t="s">
        <v>1392</v>
      </c>
      <c r="Q353" s="561">
        <v>170</v>
      </c>
      <c r="R353" s="518"/>
      <c r="S353" s="558" t="s">
        <v>332</v>
      </c>
      <c r="T353" s="558" t="s">
        <v>332</v>
      </c>
      <c r="U353" s="558" t="s">
        <v>332</v>
      </c>
      <c r="V353" s="558" t="s">
        <v>332</v>
      </c>
      <c r="W353" s="375"/>
      <c r="X353" s="342"/>
      <c r="Y353" s="342"/>
      <c r="AA353" s="367">
        <v>1</v>
      </c>
      <c r="AB353" s="348"/>
    </row>
    <row r="354" spans="2:28" s="324" customFormat="1" ht="42.75" hidden="1" customHeight="1" x14ac:dyDescent="0.3">
      <c r="B354" s="577"/>
      <c r="C354" s="715" t="s">
        <v>2190</v>
      </c>
      <c r="D354" s="715" t="s">
        <v>2200</v>
      </c>
      <c r="E354" s="577"/>
      <c r="F354" s="705" t="s">
        <v>1178</v>
      </c>
      <c r="G354" s="712">
        <v>0</v>
      </c>
      <c r="H354" s="325"/>
      <c r="I354" s="577"/>
      <c r="J354" s="641"/>
      <c r="K354" s="577">
        <v>0.38300000000000001</v>
      </c>
      <c r="L354" s="577"/>
      <c r="M354" s="558" t="s">
        <v>656</v>
      </c>
      <c r="N354" s="579"/>
      <c r="O354" s="560">
        <v>1</v>
      </c>
      <c r="P354" s="646" t="s">
        <v>1393</v>
      </c>
      <c r="Q354" s="561">
        <v>169</v>
      </c>
      <c r="R354" s="518"/>
      <c r="S354" s="558" t="s">
        <v>332</v>
      </c>
      <c r="T354" s="558" t="s">
        <v>332</v>
      </c>
      <c r="U354" s="558" t="s">
        <v>332</v>
      </c>
      <c r="V354" s="558" t="s">
        <v>332</v>
      </c>
      <c r="W354" s="375"/>
      <c r="X354" s="342"/>
      <c r="Y354" s="342"/>
      <c r="AA354" s="367">
        <v>1</v>
      </c>
      <c r="AB354" s="348"/>
    </row>
    <row r="355" spans="2:28" s="324" customFormat="1" ht="42.75" hidden="1" customHeight="1" x14ac:dyDescent="0.3">
      <c r="B355" s="577"/>
      <c r="C355" s="715" t="s">
        <v>2190</v>
      </c>
      <c r="D355" s="715" t="s">
        <v>2200</v>
      </c>
      <c r="E355" s="577"/>
      <c r="F355" s="705" t="s">
        <v>1179</v>
      </c>
      <c r="G355" s="712">
        <v>0</v>
      </c>
      <c r="H355" s="325"/>
      <c r="I355" s="577"/>
      <c r="J355" s="641"/>
      <c r="K355" s="577">
        <v>0.39900000000000002</v>
      </c>
      <c r="L355" s="577"/>
      <c r="M355" s="558" t="s">
        <v>656</v>
      </c>
      <c r="N355" s="579"/>
      <c r="O355" s="560">
        <v>1</v>
      </c>
      <c r="P355" s="646" t="s">
        <v>1394</v>
      </c>
      <c r="Q355" s="561">
        <v>168</v>
      </c>
      <c r="R355" s="518"/>
      <c r="S355" s="558" t="s">
        <v>332</v>
      </c>
      <c r="T355" s="558" t="s">
        <v>332</v>
      </c>
      <c r="U355" s="558" t="s">
        <v>332</v>
      </c>
      <c r="V355" s="558" t="s">
        <v>332</v>
      </c>
      <c r="W355" s="375"/>
      <c r="X355" s="342"/>
      <c r="Y355" s="342"/>
      <c r="AA355" s="367">
        <v>1</v>
      </c>
      <c r="AB355" s="348"/>
    </row>
    <row r="356" spans="2:28" s="324" customFormat="1" ht="42.75" hidden="1" customHeight="1" x14ac:dyDescent="0.3">
      <c r="B356" s="577"/>
      <c r="C356" s="715" t="s">
        <v>2190</v>
      </c>
      <c r="D356" s="715" t="s">
        <v>2200</v>
      </c>
      <c r="E356" s="577"/>
      <c r="F356" s="705" t="s">
        <v>1180</v>
      </c>
      <c r="G356" s="712">
        <v>0</v>
      </c>
      <c r="H356" s="325"/>
      <c r="I356" s="577"/>
      <c r="J356" s="641"/>
      <c r="K356" s="577">
        <v>0.151</v>
      </c>
      <c r="L356" s="577"/>
      <c r="M356" s="558" t="s">
        <v>656</v>
      </c>
      <c r="N356" s="579"/>
      <c r="O356" s="560">
        <v>1</v>
      </c>
      <c r="P356" s="646" t="s">
        <v>1395</v>
      </c>
      <c r="Q356" s="561">
        <v>167</v>
      </c>
      <c r="R356" s="518"/>
      <c r="S356" s="558" t="s">
        <v>332</v>
      </c>
      <c r="T356" s="558" t="s">
        <v>332</v>
      </c>
      <c r="U356" s="558" t="s">
        <v>332</v>
      </c>
      <c r="V356" s="558" t="s">
        <v>332</v>
      </c>
      <c r="W356" s="375"/>
      <c r="X356" s="342"/>
      <c r="Y356" s="342"/>
      <c r="AA356" s="367">
        <v>1</v>
      </c>
      <c r="AB356" s="348"/>
    </row>
    <row r="357" spans="2:28" s="324" customFormat="1" ht="42.75" hidden="1" customHeight="1" x14ac:dyDescent="0.3">
      <c r="B357" s="577"/>
      <c r="C357" s="715" t="s">
        <v>2190</v>
      </c>
      <c r="D357" s="715" t="s">
        <v>2200</v>
      </c>
      <c r="E357" s="577"/>
      <c r="F357" s="705" t="s">
        <v>1181</v>
      </c>
      <c r="G357" s="712">
        <v>0</v>
      </c>
      <c r="H357" s="325"/>
      <c r="I357" s="577"/>
      <c r="J357" s="641"/>
      <c r="K357" s="577">
        <v>0.35399999999999998</v>
      </c>
      <c r="L357" s="577"/>
      <c r="M357" s="558" t="s">
        <v>656</v>
      </c>
      <c r="N357" s="579"/>
      <c r="O357" s="560">
        <v>1</v>
      </c>
      <c r="P357" s="646" t="s">
        <v>1396</v>
      </c>
      <c r="Q357" s="561">
        <v>166</v>
      </c>
      <c r="R357" s="518"/>
      <c r="S357" s="558" t="s">
        <v>332</v>
      </c>
      <c r="T357" s="558" t="s">
        <v>332</v>
      </c>
      <c r="U357" s="558" t="s">
        <v>332</v>
      </c>
      <c r="V357" s="558" t="s">
        <v>332</v>
      </c>
      <c r="W357" s="375"/>
      <c r="X357" s="342"/>
      <c r="Y357" s="342"/>
      <c r="AA357" s="367">
        <v>1</v>
      </c>
      <c r="AB357" s="348"/>
    </row>
    <row r="358" spans="2:28" s="324" customFormat="1" ht="42.75" hidden="1" customHeight="1" x14ac:dyDescent="0.3">
      <c r="B358" s="577"/>
      <c r="C358" s="715" t="s">
        <v>2190</v>
      </c>
      <c r="D358" s="715" t="s">
        <v>2200</v>
      </c>
      <c r="E358" s="577"/>
      <c r="F358" s="705" t="s">
        <v>1182</v>
      </c>
      <c r="G358" s="712">
        <v>0</v>
      </c>
      <c r="H358" s="325"/>
      <c r="I358" s="577"/>
      <c r="J358" s="641"/>
      <c r="K358" s="577">
        <v>0.35399999999999998</v>
      </c>
      <c r="L358" s="577"/>
      <c r="M358" s="558" t="s">
        <v>656</v>
      </c>
      <c r="N358" s="579"/>
      <c r="O358" s="560">
        <v>1</v>
      </c>
      <c r="P358" s="646" t="s">
        <v>1397</v>
      </c>
      <c r="Q358" s="561">
        <v>165</v>
      </c>
      <c r="R358" s="518"/>
      <c r="S358" s="558" t="s">
        <v>332</v>
      </c>
      <c r="T358" s="558" t="s">
        <v>332</v>
      </c>
      <c r="U358" s="558" t="s">
        <v>332</v>
      </c>
      <c r="V358" s="558" t="s">
        <v>332</v>
      </c>
      <c r="W358" s="375"/>
      <c r="X358" s="342"/>
      <c r="Y358" s="342"/>
      <c r="AA358" s="367">
        <v>1</v>
      </c>
      <c r="AB358" s="348"/>
    </row>
    <row r="359" spans="2:28" s="324" customFormat="1" ht="42.75" hidden="1" customHeight="1" x14ac:dyDescent="0.3">
      <c r="B359" s="577"/>
      <c r="C359" s="715" t="s">
        <v>2190</v>
      </c>
      <c r="D359" s="715" t="s">
        <v>2200</v>
      </c>
      <c r="E359" s="577"/>
      <c r="F359" s="705" t="s">
        <v>1184</v>
      </c>
      <c r="G359" s="712">
        <v>0</v>
      </c>
      <c r="H359" s="325"/>
      <c r="I359" s="577"/>
      <c r="J359" s="641"/>
      <c r="K359" s="577">
        <v>0.188</v>
      </c>
      <c r="L359" s="577"/>
      <c r="M359" s="558" t="s">
        <v>656</v>
      </c>
      <c r="N359" s="579"/>
      <c r="O359" s="560">
        <v>1</v>
      </c>
      <c r="P359" s="646" t="s">
        <v>1398</v>
      </c>
      <c r="Q359" s="561">
        <v>164</v>
      </c>
      <c r="R359" s="518"/>
      <c r="S359" s="558" t="s">
        <v>332</v>
      </c>
      <c r="T359" s="558" t="s">
        <v>332</v>
      </c>
      <c r="U359" s="558" t="s">
        <v>332</v>
      </c>
      <c r="V359" s="558" t="s">
        <v>332</v>
      </c>
      <c r="W359" s="375"/>
      <c r="X359" s="342"/>
      <c r="Y359" s="342"/>
      <c r="AA359" s="367">
        <v>1</v>
      </c>
      <c r="AB359" s="348"/>
    </row>
    <row r="360" spans="2:28" s="324" customFormat="1" ht="42.75" customHeight="1" x14ac:dyDescent="0.3">
      <c r="B360" s="577">
        <v>79</v>
      </c>
      <c r="C360" s="715" t="s">
        <v>2190</v>
      </c>
      <c r="D360" s="715" t="s">
        <v>2200</v>
      </c>
      <c r="E360" s="577"/>
      <c r="F360" s="706" t="s">
        <v>2151</v>
      </c>
      <c r="G360" s="712">
        <v>0</v>
      </c>
      <c r="H360" s="325"/>
      <c r="I360" s="577"/>
      <c r="J360" s="641"/>
      <c r="K360" s="577"/>
      <c r="L360" s="577"/>
      <c r="M360" s="558" t="s">
        <v>656</v>
      </c>
      <c r="N360" s="579"/>
      <c r="O360" s="560" t="s">
        <v>600</v>
      </c>
      <c r="P360" s="646" t="s">
        <v>1373</v>
      </c>
      <c r="Q360" s="561">
        <v>176</v>
      </c>
      <c r="R360" s="518"/>
      <c r="S360" s="558" t="s">
        <v>332</v>
      </c>
      <c r="T360" s="558" t="s">
        <v>332</v>
      </c>
      <c r="U360" s="558" t="s">
        <v>332</v>
      </c>
      <c r="V360" s="558" t="s">
        <v>332</v>
      </c>
      <c r="W360" s="375"/>
      <c r="X360" s="342"/>
      <c r="Y360" s="342"/>
      <c r="AA360" s="367">
        <v>1</v>
      </c>
      <c r="AB360" s="348"/>
    </row>
    <row r="361" spans="2:28" s="324" customFormat="1" ht="42.75" hidden="1" customHeight="1" x14ac:dyDescent="0.3">
      <c r="B361" s="577"/>
      <c r="C361" s="715" t="s">
        <v>2190</v>
      </c>
      <c r="D361" s="715" t="s">
        <v>2200</v>
      </c>
      <c r="E361" s="577"/>
      <c r="F361" s="683" t="s">
        <v>1186</v>
      </c>
      <c r="G361" s="712">
        <v>0</v>
      </c>
      <c r="H361" s="325"/>
      <c r="I361" s="577"/>
      <c r="J361" s="641"/>
      <c r="K361" s="577">
        <v>0.32700000000000001</v>
      </c>
      <c r="L361" s="577"/>
      <c r="M361" s="558" t="s">
        <v>656</v>
      </c>
      <c r="N361" s="579"/>
      <c r="O361" s="560">
        <v>1</v>
      </c>
      <c r="P361" s="646" t="s">
        <v>1374</v>
      </c>
      <c r="Q361" s="561">
        <v>177</v>
      </c>
      <c r="R361" s="518"/>
      <c r="S361" s="558" t="s">
        <v>332</v>
      </c>
      <c r="T361" s="558" t="s">
        <v>332</v>
      </c>
      <c r="U361" s="558" t="s">
        <v>332</v>
      </c>
      <c r="V361" s="558" t="s">
        <v>332</v>
      </c>
      <c r="W361" s="375"/>
      <c r="X361" s="342"/>
      <c r="Y361" s="342"/>
      <c r="AA361" s="367">
        <v>1</v>
      </c>
      <c r="AB361" s="348"/>
    </row>
    <row r="362" spans="2:28" s="324" customFormat="1" ht="42.75" hidden="1" customHeight="1" x14ac:dyDescent="0.3">
      <c r="B362" s="577"/>
      <c r="C362" s="715" t="s">
        <v>2190</v>
      </c>
      <c r="D362" s="715" t="s">
        <v>2200</v>
      </c>
      <c r="E362" s="577"/>
      <c r="F362" s="683" t="s">
        <v>1187</v>
      </c>
      <c r="G362" s="712">
        <v>0</v>
      </c>
      <c r="H362" s="325"/>
      <c r="I362" s="577"/>
      <c r="J362" s="641"/>
      <c r="K362" s="577">
        <v>0.442</v>
      </c>
      <c r="L362" s="577"/>
      <c r="M362" s="558" t="s">
        <v>656</v>
      </c>
      <c r="N362" s="579"/>
      <c r="O362" s="560">
        <v>1</v>
      </c>
      <c r="P362" s="646" t="s">
        <v>1375</v>
      </c>
      <c r="Q362" s="561">
        <v>178</v>
      </c>
      <c r="R362" s="518"/>
      <c r="S362" s="558" t="s">
        <v>332</v>
      </c>
      <c r="T362" s="558" t="s">
        <v>332</v>
      </c>
      <c r="U362" s="558" t="s">
        <v>332</v>
      </c>
      <c r="V362" s="558" t="s">
        <v>332</v>
      </c>
      <c r="W362" s="375"/>
      <c r="X362" s="342"/>
      <c r="Y362" s="342"/>
      <c r="AA362" s="367">
        <v>1</v>
      </c>
      <c r="AB362" s="348"/>
    </row>
    <row r="363" spans="2:28" s="324" customFormat="1" ht="42.75" hidden="1" customHeight="1" x14ac:dyDescent="0.3">
      <c r="B363" s="577"/>
      <c r="C363" s="715" t="s">
        <v>2190</v>
      </c>
      <c r="D363" s="715" t="s">
        <v>2200</v>
      </c>
      <c r="E363" s="577"/>
      <c r="F363" s="683" t="s">
        <v>1188</v>
      </c>
      <c r="G363" s="712">
        <v>0</v>
      </c>
      <c r="H363" s="325"/>
      <c r="I363" s="577"/>
      <c r="J363" s="641"/>
      <c r="K363" s="577">
        <v>0.47799999999999998</v>
      </c>
      <c r="L363" s="577"/>
      <c r="M363" s="558" t="s">
        <v>656</v>
      </c>
      <c r="N363" s="579"/>
      <c r="O363" s="560">
        <v>1</v>
      </c>
      <c r="P363" s="646" t="s">
        <v>1376</v>
      </c>
      <c r="Q363" s="561">
        <v>179</v>
      </c>
      <c r="R363" s="518"/>
      <c r="S363" s="558" t="s">
        <v>332</v>
      </c>
      <c r="T363" s="558" t="s">
        <v>332</v>
      </c>
      <c r="U363" s="558" t="s">
        <v>332</v>
      </c>
      <c r="V363" s="558" t="s">
        <v>332</v>
      </c>
      <c r="W363" s="375"/>
      <c r="X363" s="342"/>
      <c r="Y363" s="342"/>
      <c r="AA363" s="367">
        <v>1</v>
      </c>
      <c r="AB363" s="348"/>
    </row>
    <row r="364" spans="2:28" s="324" customFormat="1" ht="42.75" hidden="1" customHeight="1" x14ac:dyDescent="0.3">
      <c r="B364" s="577"/>
      <c r="C364" s="715" t="s">
        <v>2190</v>
      </c>
      <c r="D364" s="715" t="s">
        <v>2200</v>
      </c>
      <c r="E364" s="577"/>
      <c r="F364" s="683" t="s">
        <v>1189</v>
      </c>
      <c r="G364" s="712">
        <v>0</v>
      </c>
      <c r="H364" s="325"/>
      <c r="I364" s="577"/>
      <c r="J364" s="641"/>
      <c r="K364" s="577">
        <v>0.27900000000000003</v>
      </c>
      <c r="L364" s="577"/>
      <c r="M364" s="558" t="s">
        <v>656</v>
      </c>
      <c r="N364" s="579"/>
      <c r="O364" s="560">
        <v>1</v>
      </c>
      <c r="P364" s="646" t="s">
        <v>1377</v>
      </c>
      <c r="Q364" s="561">
        <v>180</v>
      </c>
      <c r="R364" s="518"/>
      <c r="S364" s="558" t="s">
        <v>332</v>
      </c>
      <c r="T364" s="558" t="s">
        <v>332</v>
      </c>
      <c r="U364" s="558" t="s">
        <v>332</v>
      </c>
      <c r="V364" s="558" t="s">
        <v>332</v>
      </c>
      <c r="W364" s="375"/>
      <c r="X364" s="342"/>
      <c r="Y364" s="342"/>
      <c r="AA364" s="367">
        <v>1</v>
      </c>
      <c r="AB364" s="348"/>
    </row>
    <row r="365" spans="2:28" s="324" customFormat="1" ht="42.75" hidden="1" customHeight="1" x14ac:dyDescent="0.3">
      <c r="B365" s="577"/>
      <c r="C365" s="715" t="s">
        <v>2190</v>
      </c>
      <c r="D365" s="715" t="s">
        <v>2200</v>
      </c>
      <c r="E365" s="577"/>
      <c r="F365" s="683" t="s">
        <v>1190</v>
      </c>
      <c r="G365" s="712">
        <v>0</v>
      </c>
      <c r="H365" s="325"/>
      <c r="I365" s="577"/>
      <c r="J365" s="641"/>
      <c r="K365" s="577">
        <v>0.503</v>
      </c>
      <c r="L365" s="577"/>
      <c r="M365" s="558" t="s">
        <v>656</v>
      </c>
      <c r="N365" s="579"/>
      <c r="O365" s="560">
        <v>1</v>
      </c>
      <c r="P365" s="646" t="s">
        <v>1378</v>
      </c>
      <c r="Q365" s="561">
        <v>181</v>
      </c>
      <c r="R365" s="518"/>
      <c r="S365" s="558" t="s">
        <v>332</v>
      </c>
      <c r="T365" s="558" t="s">
        <v>332</v>
      </c>
      <c r="U365" s="558" t="s">
        <v>332</v>
      </c>
      <c r="V365" s="558" t="s">
        <v>332</v>
      </c>
      <c r="W365" s="375"/>
      <c r="X365" s="342"/>
      <c r="Y365" s="342"/>
      <c r="AA365" s="367">
        <v>1</v>
      </c>
      <c r="AB365" s="348"/>
    </row>
    <row r="366" spans="2:28" s="324" customFormat="1" ht="42.75" hidden="1" customHeight="1" x14ac:dyDescent="0.3">
      <c r="B366" s="577"/>
      <c r="C366" s="715" t="s">
        <v>2190</v>
      </c>
      <c r="D366" s="715" t="s">
        <v>2200</v>
      </c>
      <c r="E366" s="577"/>
      <c r="F366" s="683" t="s">
        <v>1191</v>
      </c>
      <c r="G366" s="712">
        <v>0</v>
      </c>
      <c r="H366" s="325"/>
      <c r="I366" s="577"/>
      <c r="J366" s="641"/>
      <c r="K366" s="577">
        <v>3.5000000000000003E-2</v>
      </c>
      <c r="L366" s="577"/>
      <c r="M366" s="558" t="s">
        <v>656</v>
      </c>
      <c r="N366" s="579"/>
      <c r="O366" s="560">
        <v>1</v>
      </c>
      <c r="P366" s="646" t="s">
        <v>1379</v>
      </c>
      <c r="Q366" s="561">
        <v>182</v>
      </c>
      <c r="R366" s="518"/>
      <c r="S366" s="558" t="s">
        <v>332</v>
      </c>
      <c r="T366" s="558" t="s">
        <v>332</v>
      </c>
      <c r="U366" s="558" t="s">
        <v>332</v>
      </c>
      <c r="V366" s="558" t="s">
        <v>332</v>
      </c>
      <c r="W366" s="375"/>
      <c r="X366" s="342"/>
      <c r="Y366" s="342"/>
      <c r="AA366" s="367">
        <v>1</v>
      </c>
      <c r="AB366" s="348"/>
    </row>
    <row r="367" spans="2:28" s="324" customFormat="1" ht="42.75" hidden="1" customHeight="1" x14ac:dyDescent="0.3">
      <c r="B367" s="577"/>
      <c r="C367" s="715" t="s">
        <v>2190</v>
      </c>
      <c r="D367" s="715" t="s">
        <v>2200</v>
      </c>
      <c r="E367" s="577"/>
      <c r="F367" s="683" t="s">
        <v>1192</v>
      </c>
      <c r="G367" s="712">
        <v>0</v>
      </c>
      <c r="H367" s="325"/>
      <c r="I367" s="577"/>
      <c r="J367" s="641"/>
      <c r="K367" s="577">
        <v>0.317</v>
      </c>
      <c r="L367" s="577"/>
      <c r="M367" s="558" t="s">
        <v>656</v>
      </c>
      <c r="N367" s="579"/>
      <c r="O367" s="560">
        <v>1</v>
      </c>
      <c r="P367" s="646" t="s">
        <v>1380</v>
      </c>
      <c r="Q367" s="561">
        <v>183</v>
      </c>
      <c r="R367" s="518"/>
      <c r="S367" s="558" t="s">
        <v>332</v>
      </c>
      <c r="T367" s="558" t="s">
        <v>332</v>
      </c>
      <c r="U367" s="558" t="s">
        <v>332</v>
      </c>
      <c r="V367" s="558" t="s">
        <v>332</v>
      </c>
      <c r="W367" s="375"/>
      <c r="X367" s="342"/>
      <c r="Y367" s="342"/>
      <c r="AA367" s="367">
        <v>1</v>
      </c>
      <c r="AB367" s="348"/>
    </row>
    <row r="368" spans="2:28" s="324" customFormat="1" ht="42.75" hidden="1" customHeight="1" x14ac:dyDescent="0.3">
      <c r="B368" s="577"/>
      <c r="C368" s="715" t="s">
        <v>2190</v>
      </c>
      <c r="D368" s="715" t="s">
        <v>2200</v>
      </c>
      <c r="E368" s="577"/>
      <c r="F368" s="683" t="s">
        <v>1193</v>
      </c>
      <c r="G368" s="712">
        <v>0</v>
      </c>
      <c r="H368" s="325"/>
      <c r="I368" s="577"/>
      <c r="J368" s="641"/>
      <c r="K368" s="577">
        <v>0.129</v>
      </c>
      <c r="L368" s="577"/>
      <c r="M368" s="558" t="s">
        <v>656</v>
      </c>
      <c r="N368" s="579"/>
      <c r="O368" s="560">
        <v>1</v>
      </c>
      <c r="P368" s="646" t="s">
        <v>1381</v>
      </c>
      <c r="Q368" s="561">
        <v>184</v>
      </c>
      <c r="R368" s="518"/>
      <c r="S368" s="558" t="s">
        <v>332</v>
      </c>
      <c r="T368" s="558" t="s">
        <v>332</v>
      </c>
      <c r="U368" s="558" t="s">
        <v>332</v>
      </c>
      <c r="V368" s="558" t="s">
        <v>332</v>
      </c>
      <c r="W368" s="375"/>
      <c r="X368" s="342"/>
      <c r="Y368" s="342"/>
      <c r="AA368" s="367">
        <v>1</v>
      </c>
      <c r="AB368" s="348"/>
    </row>
    <row r="369" spans="2:28" s="324" customFormat="1" ht="42.75" hidden="1" customHeight="1" x14ac:dyDescent="0.3">
      <c r="B369" s="577"/>
      <c r="C369" s="715" t="s">
        <v>2190</v>
      </c>
      <c r="D369" s="715" t="s">
        <v>2200</v>
      </c>
      <c r="E369" s="577"/>
      <c r="F369" s="683" t="s">
        <v>1194</v>
      </c>
      <c r="G369" s="712">
        <v>0</v>
      </c>
      <c r="H369" s="325"/>
      <c r="I369" s="577"/>
      <c r="J369" s="641"/>
      <c r="K369" s="577">
        <v>0.104</v>
      </c>
      <c r="L369" s="577"/>
      <c r="M369" s="558" t="s">
        <v>656</v>
      </c>
      <c r="N369" s="579"/>
      <c r="O369" s="560">
        <v>1</v>
      </c>
      <c r="P369" s="646" t="s">
        <v>1382</v>
      </c>
      <c r="Q369" s="561">
        <v>185</v>
      </c>
      <c r="R369" s="518"/>
      <c r="S369" s="558" t="s">
        <v>332</v>
      </c>
      <c r="T369" s="558" t="s">
        <v>332</v>
      </c>
      <c r="U369" s="558" t="s">
        <v>332</v>
      </c>
      <c r="V369" s="558" t="s">
        <v>332</v>
      </c>
      <c r="W369" s="375"/>
      <c r="X369" s="342"/>
      <c r="Y369" s="342"/>
      <c r="AA369" s="367">
        <v>1</v>
      </c>
      <c r="AB369" s="348"/>
    </row>
    <row r="370" spans="2:28" s="324" customFormat="1" ht="42.75" hidden="1" customHeight="1" x14ac:dyDescent="0.3">
      <c r="B370" s="577"/>
      <c r="C370" s="715" t="s">
        <v>2190</v>
      </c>
      <c r="D370" s="715" t="s">
        <v>2200</v>
      </c>
      <c r="E370" s="577"/>
      <c r="F370" s="683" t="s">
        <v>1195</v>
      </c>
      <c r="G370" s="712">
        <v>0</v>
      </c>
      <c r="H370" s="325"/>
      <c r="I370" s="577"/>
      <c r="J370" s="641"/>
      <c r="K370" s="577">
        <v>6.9000000000000006E-2</v>
      </c>
      <c r="L370" s="577"/>
      <c r="M370" s="558" t="s">
        <v>656</v>
      </c>
      <c r="N370" s="579"/>
      <c r="O370" s="560">
        <v>1</v>
      </c>
      <c r="P370" s="646" t="s">
        <v>1383</v>
      </c>
      <c r="Q370" s="561">
        <v>186</v>
      </c>
      <c r="R370" s="518"/>
      <c r="S370" s="558" t="s">
        <v>332</v>
      </c>
      <c r="T370" s="558" t="s">
        <v>332</v>
      </c>
      <c r="U370" s="558" t="s">
        <v>332</v>
      </c>
      <c r="V370" s="558" t="s">
        <v>332</v>
      </c>
      <c r="W370" s="375"/>
      <c r="X370" s="342"/>
      <c r="Y370" s="342"/>
      <c r="AA370" s="367">
        <v>1</v>
      </c>
      <c r="AB370" s="348"/>
    </row>
    <row r="371" spans="2:28" s="324" customFormat="1" ht="42.75" hidden="1" customHeight="1" x14ac:dyDescent="0.3">
      <c r="B371" s="577"/>
      <c r="C371" s="715" t="s">
        <v>2190</v>
      </c>
      <c r="D371" s="715" t="s">
        <v>2200</v>
      </c>
      <c r="E371" s="577"/>
      <c r="F371" s="679" t="s">
        <v>1681</v>
      </c>
      <c r="G371" s="712">
        <v>0</v>
      </c>
      <c r="H371" s="325"/>
      <c r="I371" s="577"/>
      <c r="J371" s="577">
        <v>0.55000000000000004</v>
      </c>
      <c r="K371" s="577"/>
      <c r="L371" s="577"/>
      <c r="M371" s="558" t="s">
        <v>656</v>
      </c>
      <c r="N371" s="579" t="s">
        <v>1682</v>
      </c>
      <c r="O371" s="560">
        <v>1</v>
      </c>
      <c r="P371" s="646" t="s">
        <v>1384</v>
      </c>
      <c r="Q371" s="561">
        <v>163</v>
      </c>
      <c r="R371" s="518"/>
      <c r="S371" s="558" t="s">
        <v>332</v>
      </c>
      <c r="T371" s="558" t="s">
        <v>332</v>
      </c>
      <c r="U371" s="558" t="s">
        <v>332</v>
      </c>
      <c r="V371" s="558" t="s">
        <v>332</v>
      </c>
      <c r="W371" s="375"/>
      <c r="X371" s="342"/>
      <c r="Y371" s="342"/>
      <c r="AA371" s="367">
        <v>1</v>
      </c>
      <c r="AB371" s="348"/>
    </row>
    <row r="372" spans="2:28" s="324" customFormat="1" ht="42.75" customHeight="1" x14ac:dyDescent="0.3">
      <c r="B372" s="577">
        <v>80</v>
      </c>
      <c r="C372" s="715" t="s">
        <v>2190</v>
      </c>
      <c r="D372" s="715" t="s">
        <v>2200</v>
      </c>
      <c r="E372" s="577"/>
      <c r="F372" s="706" t="s">
        <v>2152</v>
      </c>
      <c r="G372" s="712">
        <v>0</v>
      </c>
      <c r="H372" s="325"/>
      <c r="I372" s="577"/>
      <c r="J372" s="641"/>
      <c r="K372" s="577"/>
      <c r="L372" s="577"/>
      <c r="M372" s="558" t="s">
        <v>656</v>
      </c>
      <c r="N372" s="579"/>
      <c r="O372" s="560" t="s">
        <v>600</v>
      </c>
      <c r="P372" s="646" t="s">
        <v>1517</v>
      </c>
      <c r="Q372" s="561">
        <v>204</v>
      </c>
      <c r="R372" s="518"/>
      <c r="S372" s="558" t="s">
        <v>332</v>
      </c>
      <c r="T372" s="558" t="s">
        <v>332</v>
      </c>
      <c r="U372" s="558" t="s">
        <v>332</v>
      </c>
      <c r="V372" s="558" t="s">
        <v>332</v>
      </c>
      <c r="W372" s="375"/>
      <c r="X372" s="342"/>
      <c r="Y372" s="342"/>
      <c r="AA372" s="367">
        <v>1</v>
      </c>
    </row>
    <row r="373" spans="2:28" s="324" customFormat="1" ht="42.75" hidden="1" customHeight="1" x14ac:dyDescent="0.3">
      <c r="B373" s="577"/>
      <c r="C373" s="715" t="s">
        <v>2190</v>
      </c>
      <c r="D373" s="715" t="s">
        <v>2200</v>
      </c>
      <c r="E373" s="577"/>
      <c r="F373" s="705" t="s">
        <v>1209</v>
      </c>
      <c r="G373" s="712">
        <v>0</v>
      </c>
      <c r="H373" s="325"/>
      <c r="I373" s="577"/>
      <c r="J373" s="641">
        <v>8.8999999999999996E-2</v>
      </c>
      <c r="K373" s="577"/>
      <c r="L373" s="577"/>
      <c r="M373" s="558" t="s">
        <v>656</v>
      </c>
      <c r="N373" s="579"/>
      <c r="O373" s="560">
        <v>1</v>
      </c>
      <c r="P373" s="518" t="s">
        <v>1554</v>
      </c>
      <c r="Q373" s="561">
        <v>219</v>
      </c>
      <c r="R373" s="518"/>
      <c r="S373" s="558" t="s">
        <v>332</v>
      </c>
      <c r="T373" s="558" t="s">
        <v>332</v>
      </c>
      <c r="U373" s="558" t="s">
        <v>332</v>
      </c>
      <c r="V373" s="558" t="s">
        <v>332</v>
      </c>
      <c r="W373" s="375"/>
      <c r="X373" s="342"/>
      <c r="Y373" s="342"/>
      <c r="AA373" s="367">
        <v>1</v>
      </c>
    </row>
    <row r="374" spans="2:28" s="324" customFormat="1" ht="42.75" hidden="1" customHeight="1" x14ac:dyDescent="0.3">
      <c r="B374" s="577"/>
      <c r="C374" s="715" t="s">
        <v>2190</v>
      </c>
      <c r="D374" s="715" t="s">
        <v>2200</v>
      </c>
      <c r="E374" s="577"/>
      <c r="F374" s="705" t="s">
        <v>1210</v>
      </c>
      <c r="G374" s="712">
        <v>0</v>
      </c>
      <c r="H374" s="325"/>
      <c r="I374" s="577"/>
      <c r="J374" s="641">
        <v>8.8999999999999996E-2</v>
      </c>
      <c r="K374" s="577"/>
      <c r="L374" s="577"/>
      <c r="M374" s="558" t="s">
        <v>656</v>
      </c>
      <c r="N374" s="579"/>
      <c r="O374" s="560">
        <v>1</v>
      </c>
      <c r="P374" s="518" t="s">
        <v>1555</v>
      </c>
      <c r="Q374" s="561">
        <v>220</v>
      </c>
      <c r="R374" s="518"/>
      <c r="S374" s="558" t="s">
        <v>332</v>
      </c>
      <c r="T374" s="558" t="s">
        <v>332</v>
      </c>
      <c r="U374" s="558" t="s">
        <v>332</v>
      </c>
      <c r="V374" s="558" t="s">
        <v>332</v>
      </c>
      <c r="W374" s="375"/>
      <c r="X374" s="342"/>
      <c r="Y374" s="342"/>
      <c r="AA374" s="367">
        <v>1</v>
      </c>
    </row>
    <row r="375" spans="2:28" s="324" customFormat="1" ht="42.75" hidden="1" customHeight="1" x14ac:dyDescent="0.3">
      <c r="B375" s="577"/>
      <c r="C375" s="715" t="s">
        <v>2190</v>
      </c>
      <c r="D375" s="715" t="s">
        <v>2200</v>
      </c>
      <c r="E375" s="577"/>
      <c r="F375" s="705" t="s">
        <v>1211</v>
      </c>
      <c r="G375" s="712">
        <v>0</v>
      </c>
      <c r="H375" s="325"/>
      <c r="I375" s="577"/>
      <c r="J375" s="641"/>
      <c r="K375" s="577">
        <v>0.128</v>
      </c>
      <c r="L375" s="577"/>
      <c r="M375" s="558" t="s">
        <v>656</v>
      </c>
      <c r="N375" s="579"/>
      <c r="O375" s="560">
        <v>1</v>
      </c>
      <c r="P375" s="646" t="s">
        <v>1557</v>
      </c>
      <c r="Q375" s="561">
        <v>228</v>
      </c>
      <c r="R375" s="518"/>
      <c r="S375" s="558" t="s">
        <v>332</v>
      </c>
      <c r="T375" s="558" t="s">
        <v>332</v>
      </c>
      <c r="U375" s="558" t="s">
        <v>332</v>
      </c>
      <c r="V375" s="558" t="s">
        <v>332</v>
      </c>
      <c r="W375" s="375"/>
      <c r="X375" s="342"/>
      <c r="Y375" s="342"/>
      <c r="AA375" s="367">
        <v>1</v>
      </c>
    </row>
    <row r="376" spans="2:28" s="324" customFormat="1" ht="42.75" hidden="1" customHeight="1" x14ac:dyDescent="0.3">
      <c r="B376" s="577"/>
      <c r="C376" s="715" t="s">
        <v>2190</v>
      </c>
      <c r="D376" s="715" t="s">
        <v>2200</v>
      </c>
      <c r="E376" s="577"/>
      <c r="F376" s="705" t="s">
        <v>1212</v>
      </c>
      <c r="G376" s="712">
        <v>0</v>
      </c>
      <c r="H376" s="325"/>
      <c r="I376" s="577"/>
      <c r="J376" s="641"/>
      <c r="K376" s="577">
        <v>9.8000000000000004E-2</v>
      </c>
      <c r="L376" s="577"/>
      <c r="M376" s="558" t="s">
        <v>656</v>
      </c>
      <c r="N376" s="579"/>
      <c r="O376" s="560">
        <v>1</v>
      </c>
      <c r="P376" s="646" t="s">
        <v>1559</v>
      </c>
      <c r="Q376" s="561">
        <v>230</v>
      </c>
      <c r="R376" s="518"/>
      <c r="S376" s="558" t="s">
        <v>332</v>
      </c>
      <c r="T376" s="558" t="s">
        <v>332</v>
      </c>
      <c r="U376" s="558" t="s">
        <v>332</v>
      </c>
      <c r="V376" s="558" t="s">
        <v>332</v>
      </c>
      <c r="W376" s="375"/>
      <c r="X376" s="342"/>
      <c r="Y376" s="342"/>
      <c r="AA376" s="367">
        <v>1</v>
      </c>
    </row>
    <row r="377" spans="2:28" s="324" customFormat="1" ht="42.75" hidden="1" customHeight="1" x14ac:dyDescent="0.3">
      <c r="B377" s="577"/>
      <c r="C377" s="715" t="s">
        <v>2190</v>
      </c>
      <c r="D377" s="715" t="s">
        <v>2200</v>
      </c>
      <c r="E377" s="577"/>
      <c r="F377" s="705" t="s">
        <v>1213</v>
      </c>
      <c r="G377" s="712">
        <v>0</v>
      </c>
      <c r="H377" s="325"/>
      <c r="I377" s="577"/>
      <c r="J377" s="641"/>
      <c r="K377" s="577">
        <v>0.188</v>
      </c>
      <c r="L377" s="577"/>
      <c r="M377" s="558" t="s">
        <v>656</v>
      </c>
      <c r="N377" s="579"/>
      <c r="O377" s="560">
        <v>1</v>
      </c>
      <c r="P377" s="646" t="s">
        <v>1558</v>
      </c>
      <c r="Q377" s="561">
        <v>229</v>
      </c>
      <c r="R377" s="518"/>
      <c r="S377" s="558" t="s">
        <v>332</v>
      </c>
      <c r="T377" s="558" t="s">
        <v>332</v>
      </c>
      <c r="U377" s="558" t="s">
        <v>332</v>
      </c>
      <c r="V377" s="558" t="s">
        <v>332</v>
      </c>
      <c r="W377" s="375"/>
      <c r="X377" s="342"/>
      <c r="Y377" s="342"/>
      <c r="AA377" s="367">
        <v>1</v>
      </c>
    </row>
    <row r="378" spans="2:28" s="324" customFormat="1" ht="42.75" hidden="1" customHeight="1" x14ac:dyDescent="0.3">
      <c r="B378" s="577"/>
      <c r="C378" s="715" t="s">
        <v>2190</v>
      </c>
      <c r="D378" s="715" t="s">
        <v>2200</v>
      </c>
      <c r="E378" s="577"/>
      <c r="F378" s="705" t="s">
        <v>1214</v>
      </c>
      <c r="G378" s="712">
        <v>0</v>
      </c>
      <c r="H378" s="325"/>
      <c r="I378" s="577"/>
      <c r="J378" s="641"/>
      <c r="K378" s="577">
        <v>0.186</v>
      </c>
      <c r="L378" s="577"/>
      <c r="M378" s="558" t="s">
        <v>656</v>
      </c>
      <c r="N378" s="579"/>
      <c r="O378" s="560">
        <v>1</v>
      </c>
      <c r="P378" s="646" t="s">
        <v>1560</v>
      </c>
      <c r="Q378" s="561">
        <v>240</v>
      </c>
      <c r="R378" s="518"/>
      <c r="S378" s="558" t="s">
        <v>332</v>
      </c>
      <c r="T378" s="558" t="s">
        <v>332</v>
      </c>
      <c r="U378" s="558" t="s">
        <v>332</v>
      </c>
      <c r="V378" s="558" t="s">
        <v>332</v>
      </c>
      <c r="W378" s="375"/>
      <c r="X378" s="342"/>
      <c r="Y378" s="342"/>
      <c r="AA378" s="367">
        <v>1</v>
      </c>
    </row>
    <row r="379" spans="2:28" s="324" customFormat="1" ht="42.75" customHeight="1" x14ac:dyDescent="0.3">
      <c r="B379" s="577">
        <v>81</v>
      </c>
      <c r="C379" s="715" t="s">
        <v>2190</v>
      </c>
      <c r="D379" s="715" t="s">
        <v>2200</v>
      </c>
      <c r="E379" s="577"/>
      <c r="F379" s="706" t="s">
        <v>2153</v>
      </c>
      <c r="G379" s="712">
        <v>0</v>
      </c>
      <c r="H379" s="325"/>
      <c r="I379" s="577"/>
      <c r="J379" s="641"/>
      <c r="K379" s="577"/>
      <c r="L379" s="577"/>
      <c r="M379" s="558" t="s">
        <v>656</v>
      </c>
      <c r="N379" s="579"/>
      <c r="O379" s="560" t="s">
        <v>600</v>
      </c>
      <c r="P379" s="646" t="s">
        <v>1518</v>
      </c>
      <c r="Q379" s="561">
        <v>205</v>
      </c>
      <c r="R379" s="518"/>
      <c r="S379" s="558" t="s">
        <v>332</v>
      </c>
      <c r="T379" s="558" t="s">
        <v>332</v>
      </c>
      <c r="U379" s="558" t="s">
        <v>332</v>
      </c>
      <c r="V379" s="558" t="s">
        <v>332</v>
      </c>
      <c r="W379" s="375"/>
      <c r="X379" s="342"/>
      <c r="Y379" s="342"/>
      <c r="AA379" s="367">
        <v>1</v>
      </c>
    </row>
    <row r="380" spans="2:28" s="324" customFormat="1" ht="42.75" hidden="1" customHeight="1" x14ac:dyDescent="0.3">
      <c r="B380" s="577"/>
      <c r="C380" s="715" t="s">
        <v>2190</v>
      </c>
      <c r="D380" s="715" t="s">
        <v>2200</v>
      </c>
      <c r="E380" s="577"/>
      <c r="F380" s="705" t="s">
        <v>1203</v>
      </c>
      <c r="G380" s="712">
        <v>0</v>
      </c>
      <c r="H380" s="325"/>
      <c r="I380" s="577"/>
      <c r="J380" s="641">
        <v>0.16800000000000001</v>
      </c>
      <c r="K380" s="577"/>
      <c r="L380" s="577"/>
      <c r="M380" s="558" t="s">
        <v>656</v>
      </c>
      <c r="N380" s="579"/>
      <c r="O380" s="560">
        <v>1</v>
      </c>
      <c r="P380" s="646" t="s">
        <v>1556</v>
      </c>
      <c r="Q380" s="561">
        <v>221</v>
      </c>
      <c r="R380" s="518"/>
      <c r="S380" s="558" t="s">
        <v>332</v>
      </c>
      <c r="T380" s="558" t="s">
        <v>332</v>
      </c>
      <c r="U380" s="558" t="s">
        <v>332</v>
      </c>
      <c r="V380" s="558" t="s">
        <v>332</v>
      </c>
      <c r="W380" s="375"/>
      <c r="X380" s="342"/>
      <c r="Y380" s="342"/>
      <c r="AA380" s="367">
        <v>1</v>
      </c>
    </row>
    <row r="381" spans="2:28" s="324" customFormat="1" ht="42.75" hidden="1" customHeight="1" x14ac:dyDescent="0.3">
      <c r="B381" s="577"/>
      <c r="C381" s="715" t="s">
        <v>2190</v>
      </c>
      <c r="D381" s="715" t="s">
        <v>2200</v>
      </c>
      <c r="E381" s="577"/>
      <c r="F381" s="705" t="s">
        <v>1204</v>
      </c>
      <c r="G381" s="712">
        <v>0</v>
      </c>
      <c r="H381" s="325"/>
      <c r="I381" s="577"/>
      <c r="J381" s="641">
        <v>0.16800000000000001</v>
      </c>
      <c r="K381" s="577"/>
      <c r="L381" s="577"/>
      <c r="M381" s="558" t="s">
        <v>656</v>
      </c>
      <c r="N381" s="579"/>
      <c r="O381" s="560">
        <v>1</v>
      </c>
      <c r="P381" s="646" t="s">
        <v>1561</v>
      </c>
      <c r="Q381" s="561">
        <v>222</v>
      </c>
      <c r="R381" s="518"/>
      <c r="S381" s="558" t="s">
        <v>332</v>
      </c>
      <c r="T381" s="558" t="s">
        <v>332</v>
      </c>
      <c r="U381" s="558" t="s">
        <v>332</v>
      </c>
      <c r="V381" s="558" t="s">
        <v>332</v>
      </c>
      <c r="W381" s="375"/>
      <c r="X381" s="342"/>
      <c r="Y381" s="342"/>
      <c r="AA381" s="367">
        <v>1</v>
      </c>
    </row>
    <row r="382" spans="2:28" s="324" customFormat="1" ht="42.75" hidden="1" customHeight="1" x14ac:dyDescent="0.3">
      <c r="B382" s="577"/>
      <c r="C382" s="715" t="s">
        <v>2190</v>
      </c>
      <c r="D382" s="715" t="s">
        <v>2200</v>
      </c>
      <c r="E382" s="577"/>
      <c r="F382" s="705" t="s">
        <v>1205</v>
      </c>
      <c r="G382" s="712">
        <v>0</v>
      </c>
      <c r="H382" s="325"/>
      <c r="I382" s="577"/>
      <c r="J382" s="641"/>
      <c r="K382" s="577">
        <v>9.4E-2</v>
      </c>
      <c r="L382" s="577"/>
      <c r="M382" s="558" t="s">
        <v>656</v>
      </c>
      <c r="N382" s="579"/>
      <c r="O382" s="560">
        <v>1</v>
      </c>
      <c r="P382" s="646" t="s">
        <v>1563</v>
      </c>
      <c r="Q382" s="561">
        <v>231</v>
      </c>
      <c r="R382" s="518"/>
      <c r="S382" s="558" t="s">
        <v>332</v>
      </c>
      <c r="T382" s="558" t="s">
        <v>332</v>
      </c>
      <c r="U382" s="558" t="s">
        <v>332</v>
      </c>
      <c r="V382" s="558" t="s">
        <v>332</v>
      </c>
      <c r="W382" s="375"/>
      <c r="X382" s="342"/>
      <c r="Y382" s="342"/>
      <c r="AA382" s="367">
        <v>1</v>
      </c>
    </row>
    <row r="383" spans="2:28" s="324" customFormat="1" ht="42.75" hidden="1" customHeight="1" x14ac:dyDescent="0.3">
      <c r="B383" s="577"/>
      <c r="C383" s="715" t="s">
        <v>2190</v>
      </c>
      <c r="D383" s="715" t="s">
        <v>2200</v>
      </c>
      <c r="E383" s="577"/>
      <c r="F383" s="705" t="s">
        <v>1206</v>
      </c>
      <c r="G383" s="712">
        <v>0</v>
      </c>
      <c r="H383" s="325"/>
      <c r="I383" s="577"/>
      <c r="J383" s="641"/>
      <c r="K383" s="577">
        <v>3.7999999999999999E-2</v>
      </c>
      <c r="L383" s="577"/>
      <c r="M383" s="558" t="s">
        <v>656</v>
      </c>
      <c r="N383" s="579"/>
      <c r="O383" s="560">
        <v>1</v>
      </c>
      <c r="P383" s="646" t="s">
        <v>1564</v>
      </c>
      <c r="Q383" s="561">
        <v>232</v>
      </c>
      <c r="R383" s="518"/>
      <c r="S383" s="558" t="s">
        <v>332</v>
      </c>
      <c r="T383" s="558" t="s">
        <v>332</v>
      </c>
      <c r="U383" s="558" t="s">
        <v>332</v>
      </c>
      <c r="V383" s="558" t="s">
        <v>332</v>
      </c>
      <c r="W383" s="375"/>
      <c r="X383" s="342"/>
      <c r="Y383" s="342"/>
      <c r="AA383" s="367">
        <v>1</v>
      </c>
    </row>
    <row r="384" spans="2:28" s="324" customFormat="1" ht="42.75" hidden="1" customHeight="1" x14ac:dyDescent="0.3">
      <c r="B384" s="577"/>
      <c r="C384" s="715" t="s">
        <v>2190</v>
      </c>
      <c r="D384" s="715" t="s">
        <v>2200</v>
      </c>
      <c r="E384" s="577"/>
      <c r="F384" s="705" t="s">
        <v>1207</v>
      </c>
      <c r="G384" s="712">
        <v>0</v>
      </c>
      <c r="H384" s="325"/>
      <c r="I384" s="577"/>
      <c r="J384" s="641"/>
      <c r="K384" s="577">
        <v>0.19</v>
      </c>
      <c r="L384" s="577"/>
      <c r="M384" s="558" t="s">
        <v>656</v>
      </c>
      <c r="N384" s="579"/>
      <c r="O384" s="560">
        <v>1</v>
      </c>
      <c r="P384" s="646" t="s">
        <v>1565</v>
      </c>
      <c r="Q384" s="561">
        <v>233</v>
      </c>
      <c r="R384" s="518"/>
      <c r="S384" s="558" t="s">
        <v>332</v>
      </c>
      <c r="T384" s="558" t="s">
        <v>332</v>
      </c>
      <c r="U384" s="558" t="s">
        <v>332</v>
      </c>
      <c r="V384" s="558" t="s">
        <v>332</v>
      </c>
      <c r="W384" s="375"/>
      <c r="X384" s="342"/>
      <c r="Y384" s="342"/>
      <c r="AA384" s="367">
        <v>1</v>
      </c>
    </row>
    <row r="385" spans="2:27" s="324" customFormat="1" ht="42.75" hidden="1" customHeight="1" x14ac:dyDescent="0.3">
      <c r="B385" s="577"/>
      <c r="C385" s="715" t="s">
        <v>2190</v>
      </c>
      <c r="D385" s="715" t="s">
        <v>2200</v>
      </c>
      <c r="E385" s="577"/>
      <c r="F385" s="705" t="s">
        <v>1208</v>
      </c>
      <c r="G385" s="712">
        <v>0</v>
      </c>
      <c r="H385" s="325"/>
      <c r="I385" s="577"/>
      <c r="J385" s="641"/>
      <c r="K385" s="577">
        <v>0.13700000000000001</v>
      </c>
      <c r="L385" s="577"/>
      <c r="M385" s="558" t="s">
        <v>656</v>
      </c>
      <c r="N385" s="579"/>
      <c r="O385" s="560">
        <v>1</v>
      </c>
      <c r="P385" s="646" t="s">
        <v>1567</v>
      </c>
      <c r="Q385" s="561">
        <v>241</v>
      </c>
      <c r="R385" s="518"/>
      <c r="S385" s="558" t="s">
        <v>332</v>
      </c>
      <c r="T385" s="558" t="s">
        <v>332</v>
      </c>
      <c r="U385" s="558" t="s">
        <v>332</v>
      </c>
      <c r="V385" s="558" t="s">
        <v>332</v>
      </c>
      <c r="W385" s="375"/>
      <c r="X385" s="342"/>
      <c r="Y385" s="342"/>
      <c r="AA385" s="367">
        <v>1</v>
      </c>
    </row>
    <row r="386" spans="2:27" s="324" customFormat="1" ht="42.75" customHeight="1" x14ac:dyDescent="0.3">
      <c r="B386" s="577">
        <v>82</v>
      </c>
      <c r="C386" s="715" t="s">
        <v>2190</v>
      </c>
      <c r="D386" s="715" t="s">
        <v>2200</v>
      </c>
      <c r="E386" s="577"/>
      <c r="F386" s="706" t="s">
        <v>2154</v>
      </c>
      <c r="G386" s="712">
        <v>0</v>
      </c>
      <c r="H386" s="325"/>
      <c r="I386" s="577"/>
      <c r="J386" s="641"/>
      <c r="K386" s="577"/>
      <c r="L386" s="577"/>
      <c r="M386" s="558" t="s">
        <v>656</v>
      </c>
      <c r="N386" s="579"/>
      <c r="O386" s="560" t="s">
        <v>600</v>
      </c>
      <c r="P386" s="646" t="s">
        <v>1519</v>
      </c>
      <c r="Q386" s="561">
        <v>206</v>
      </c>
      <c r="R386" s="518"/>
      <c r="S386" s="558" t="s">
        <v>332</v>
      </c>
      <c r="T386" s="558" t="s">
        <v>332</v>
      </c>
      <c r="U386" s="558" t="s">
        <v>332</v>
      </c>
      <c r="V386" s="558" t="s">
        <v>332</v>
      </c>
      <c r="W386" s="375"/>
      <c r="X386" s="342"/>
      <c r="Y386" s="342"/>
      <c r="AA386" s="367">
        <v>1</v>
      </c>
    </row>
    <row r="387" spans="2:27" s="324" customFormat="1" ht="42.75" hidden="1" customHeight="1" x14ac:dyDescent="0.3">
      <c r="B387" s="577"/>
      <c r="C387" s="715" t="s">
        <v>2190</v>
      </c>
      <c r="D387" s="715" t="s">
        <v>2200</v>
      </c>
      <c r="E387" s="577"/>
      <c r="F387" s="705" t="s">
        <v>1215</v>
      </c>
      <c r="G387" s="712">
        <v>0</v>
      </c>
      <c r="H387" s="325"/>
      <c r="I387" s="577"/>
      <c r="J387" s="641"/>
      <c r="K387" s="641">
        <v>8.7999999999999995E-2</v>
      </c>
      <c r="L387" s="577"/>
      <c r="M387" s="558" t="s">
        <v>656</v>
      </c>
      <c r="N387" s="579"/>
      <c r="O387" s="560">
        <v>1</v>
      </c>
      <c r="P387" s="646" t="s">
        <v>1566</v>
      </c>
      <c r="Q387" s="561">
        <v>234</v>
      </c>
      <c r="R387" s="518"/>
      <c r="S387" s="558" t="s">
        <v>332</v>
      </c>
      <c r="T387" s="558" t="s">
        <v>332</v>
      </c>
      <c r="U387" s="558" t="s">
        <v>332</v>
      </c>
      <c r="V387" s="558" t="s">
        <v>332</v>
      </c>
      <c r="W387" s="375"/>
      <c r="X387" s="342"/>
      <c r="Y387" s="342"/>
      <c r="AA387" s="367">
        <v>1</v>
      </c>
    </row>
    <row r="388" spans="2:27" s="324" customFormat="1" ht="42.75" hidden="1" customHeight="1" x14ac:dyDescent="0.3">
      <c r="B388" s="577"/>
      <c r="C388" s="715" t="s">
        <v>2190</v>
      </c>
      <c r="D388" s="715" t="s">
        <v>2200</v>
      </c>
      <c r="E388" s="577"/>
      <c r="F388" s="705" t="s">
        <v>1216</v>
      </c>
      <c r="G388" s="712">
        <v>0</v>
      </c>
      <c r="H388" s="325"/>
      <c r="I388" s="577"/>
      <c r="J388" s="641"/>
      <c r="K388" s="577">
        <v>4.8000000000000001E-2</v>
      </c>
      <c r="L388" s="577"/>
      <c r="M388" s="558" t="s">
        <v>656</v>
      </c>
      <c r="N388" s="579"/>
      <c r="O388" s="560">
        <v>1</v>
      </c>
      <c r="P388" s="646" t="s">
        <v>1568</v>
      </c>
      <c r="Q388" s="561">
        <v>235</v>
      </c>
      <c r="R388" s="518"/>
      <c r="S388" s="558" t="s">
        <v>332</v>
      </c>
      <c r="T388" s="558" t="s">
        <v>332</v>
      </c>
      <c r="U388" s="558" t="s">
        <v>332</v>
      </c>
      <c r="V388" s="558" t="s">
        <v>332</v>
      </c>
      <c r="W388" s="375"/>
      <c r="X388" s="342"/>
      <c r="Y388" s="342"/>
      <c r="AA388" s="367">
        <v>1</v>
      </c>
    </row>
    <row r="389" spans="2:27" s="324" customFormat="1" ht="42.75" hidden="1" customHeight="1" x14ac:dyDescent="0.3">
      <c r="B389" s="577"/>
      <c r="C389" s="715" t="s">
        <v>2190</v>
      </c>
      <c r="D389" s="715" t="s">
        <v>2200</v>
      </c>
      <c r="E389" s="577"/>
      <c r="F389" s="705" t="s">
        <v>1217</v>
      </c>
      <c r="G389" s="712">
        <v>0</v>
      </c>
      <c r="H389" s="325"/>
      <c r="I389" s="577"/>
      <c r="J389" s="641"/>
      <c r="K389" s="577">
        <v>0.114</v>
      </c>
      <c r="L389" s="577"/>
      <c r="M389" s="558" t="s">
        <v>656</v>
      </c>
      <c r="N389" s="579"/>
      <c r="O389" s="560">
        <v>1</v>
      </c>
      <c r="P389" s="646" t="s">
        <v>1569</v>
      </c>
      <c r="Q389" s="561">
        <v>236</v>
      </c>
      <c r="R389" s="518"/>
      <c r="S389" s="558" t="s">
        <v>332</v>
      </c>
      <c r="T389" s="558" t="s">
        <v>332</v>
      </c>
      <c r="U389" s="558" t="s">
        <v>332</v>
      </c>
      <c r="V389" s="558" t="s">
        <v>332</v>
      </c>
      <c r="W389" s="375"/>
      <c r="X389" s="342"/>
      <c r="Y389" s="342"/>
      <c r="AA389" s="367">
        <v>1</v>
      </c>
    </row>
    <row r="390" spans="2:27" s="324" customFormat="1" ht="42.75" hidden="1" customHeight="1" x14ac:dyDescent="0.3">
      <c r="B390" s="577"/>
      <c r="C390" s="715" t="s">
        <v>2190</v>
      </c>
      <c r="D390" s="715" t="s">
        <v>2200</v>
      </c>
      <c r="E390" s="577"/>
      <c r="F390" s="705" t="s">
        <v>1218</v>
      </c>
      <c r="G390" s="712">
        <v>0</v>
      </c>
      <c r="H390" s="325"/>
      <c r="I390" s="577"/>
      <c r="J390" s="641"/>
      <c r="K390" s="577">
        <v>0.23</v>
      </c>
      <c r="L390" s="577"/>
      <c r="M390" s="558" t="s">
        <v>656</v>
      </c>
      <c r="N390" s="579"/>
      <c r="O390" s="560">
        <v>1</v>
      </c>
      <c r="P390" s="646" t="s">
        <v>1570</v>
      </c>
      <c r="Q390" s="561">
        <v>237</v>
      </c>
      <c r="R390" s="518"/>
      <c r="S390" s="558" t="s">
        <v>332</v>
      </c>
      <c r="T390" s="558" t="s">
        <v>332</v>
      </c>
      <c r="U390" s="558" t="s">
        <v>332</v>
      </c>
      <c r="V390" s="558" t="s">
        <v>332</v>
      </c>
      <c r="W390" s="375"/>
      <c r="X390" s="342"/>
      <c r="Y390" s="342"/>
      <c r="AA390" s="367">
        <v>1</v>
      </c>
    </row>
    <row r="391" spans="2:27" s="324" customFormat="1" ht="42.75" hidden="1" customHeight="1" x14ac:dyDescent="0.3">
      <c r="B391" s="577"/>
      <c r="C391" s="715" t="s">
        <v>2190</v>
      </c>
      <c r="D391" s="715" t="s">
        <v>2200</v>
      </c>
      <c r="E391" s="577"/>
      <c r="F391" s="705" t="s">
        <v>1219</v>
      </c>
      <c r="G391" s="712">
        <v>0</v>
      </c>
      <c r="H391" s="325"/>
      <c r="I391" s="577"/>
      <c r="J391" s="641"/>
      <c r="K391" s="577">
        <v>0.1</v>
      </c>
      <c r="L391" s="577"/>
      <c r="M391" s="558" t="s">
        <v>656</v>
      </c>
      <c r="N391" s="579"/>
      <c r="O391" s="560">
        <v>1</v>
      </c>
      <c r="P391" s="646" t="s">
        <v>1571</v>
      </c>
      <c r="Q391" s="561">
        <v>238</v>
      </c>
      <c r="R391" s="518"/>
      <c r="S391" s="558" t="s">
        <v>332</v>
      </c>
      <c r="T391" s="558" t="s">
        <v>332</v>
      </c>
      <c r="U391" s="558" t="s">
        <v>332</v>
      </c>
      <c r="V391" s="558" t="s">
        <v>332</v>
      </c>
      <c r="W391" s="375"/>
      <c r="X391" s="342"/>
      <c r="Y391" s="342"/>
      <c r="AA391" s="367">
        <v>1</v>
      </c>
    </row>
    <row r="392" spans="2:27" s="324" customFormat="1" ht="42.75" hidden="1" customHeight="1" x14ac:dyDescent="0.3">
      <c r="B392" s="577"/>
      <c r="C392" s="715" t="s">
        <v>2190</v>
      </c>
      <c r="D392" s="715" t="s">
        <v>2200</v>
      </c>
      <c r="E392" s="577"/>
      <c r="F392" s="705" t="s">
        <v>1220</v>
      </c>
      <c r="G392" s="712">
        <v>0</v>
      </c>
      <c r="H392" s="325"/>
      <c r="I392" s="577"/>
      <c r="J392" s="641"/>
      <c r="K392" s="577">
        <v>0.158</v>
      </c>
      <c r="L392" s="577"/>
      <c r="M392" s="558" t="s">
        <v>656</v>
      </c>
      <c r="N392" s="579"/>
      <c r="O392" s="560">
        <v>1</v>
      </c>
      <c r="P392" s="646" t="s">
        <v>1572</v>
      </c>
      <c r="Q392" s="561">
        <v>239</v>
      </c>
      <c r="R392" s="518"/>
      <c r="S392" s="558" t="s">
        <v>332</v>
      </c>
      <c r="T392" s="558" t="s">
        <v>332</v>
      </c>
      <c r="U392" s="558" t="s">
        <v>332</v>
      </c>
      <c r="V392" s="558" t="s">
        <v>332</v>
      </c>
      <c r="W392" s="375"/>
      <c r="X392" s="342"/>
      <c r="Y392" s="342"/>
      <c r="AA392" s="367">
        <v>1</v>
      </c>
    </row>
    <row r="393" spans="2:27" s="324" customFormat="1" ht="42.75" customHeight="1" x14ac:dyDescent="0.3">
      <c r="B393" s="577">
        <v>83</v>
      </c>
      <c r="C393" s="715" t="s">
        <v>2190</v>
      </c>
      <c r="D393" s="715" t="s">
        <v>2200</v>
      </c>
      <c r="E393" s="577"/>
      <c r="F393" s="706" t="s">
        <v>2155</v>
      </c>
      <c r="G393" s="712">
        <v>0</v>
      </c>
      <c r="H393" s="325"/>
      <c r="I393" s="577"/>
      <c r="J393" s="641"/>
      <c r="K393" s="577"/>
      <c r="L393" s="577"/>
      <c r="M393" s="558" t="s">
        <v>656</v>
      </c>
      <c r="N393" s="579"/>
      <c r="O393" s="560" t="s">
        <v>600</v>
      </c>
      <c r="P393" s="646" t="s">
        <v>1520</v>
      </c>
      <c r="Q393" s="561">
        <v>207</v>
      </c>
      <c r="R393" s="518"/>
      <c r="S393" s="558" t="s">
        <v>332</v>
      </c>
      <c r="T393" s="558" t="s">
        <v>332</v>
      </c>
      <c r="U393" s="558" t="s">
        <v>332</v>
      </c>
      <c r="V393" s="558" t="s">
        <v>332</v>
      </c>
      <c r="W393" s="375"/>
      <c r="X393" s="342"/>
      <c r="Y393" s="342"/>
      <c r="AA393" s="367">
        <v>1</v>
      </c>
    </row>
    <row r="394" spans="2:27" s="324" customFormat="1" ht="42.75" hidden="1" customHeight="1" x14ac:dyDescent="0.3">
      <c r="B394" s="577"/>
      <c r="C394" s="715" t="s">
        <v>2190</v>
      </c>
      <c r="D394" s="715" t="s">
        <v>2200</v>
      </c>
      <c r="E394" s="577"/>
      <c r="F394" s="683" t="s">
        <v>1221</v>
      </c>
      <c r="G394" s="712">
        <v>0</v>
      </c>
      <c r="H394" s="325"/>
      <c r="I394" s="577"/>
      <c r="J394" s="641">
        <v>0.42</v>
      </c>
      <c r="K394" s="577"/>
      <c r="L394" s="577"/>
      <c r="M394" s="558" t="s">
        <v>656</v>
      </c>
      <c r="N394" s="579"/>
      <c r="O394" s="560">
        <v>1</v>
      </c>
      <c r="P394" s="646" t="s">
        <v>1574</v>
      </c>
      <c r="Q394" s="561">
        <v>214</v>
      </c>
      <c r="R394" s="518"/>
      <c r="S394" s="558" t="s">
        <v>332</v>
      </c>
      <c r="T394" s="558" t="s">
        <v>332</v>
      </c>
      <c r="U394" s="558" t="s">
        <v>332</v>
      </c>
      <c r="V394" s="558" t="s">
        <v>332</v>
      </c>
      <c r="W394" s="375"/>
      <c r="X394" s="342"/>
      <c r="Y394" s="342"/>
      <c r="AA394" s="367">
        <v>1</v>
      </c>
    </row>
    <row r="395" spans="2:27" s="324" customFormat="1" ht="42.75" hidden="1" customHeight="1" x14ac:dyDescent="0.3">
      <c r="B395" s="577"/>
      <c r="C395" s="715" t="s">
        <v>2190</v>
      </c>
      <c r="D395" s="715" t="s">
        <v>2200</v>
      </c>
      <c r="E395" s="577"/>
      <c r="F395" s="683" t="s">
        <v>1222</v>
      </c>
      <c r="G395" s="712">
        <v>0</v>
      </c>
      <c r="H395" s="325"/>
      <c r="I395" s="577"/>
      <c r="J395" s="641">
        <v>0.42</v>
      </c>
      <c r="K395" s="577"/>
      <c r="L395" s="577"/>
      <c r="M395" s="558" t="s">
        <v>656</v>
      </c>
      <c r="N395" s="579"/>
      <c r="O395" s="560">
        <v>1</v>
      </c>
      <c r="P395" s="646" t="s">
        <v>1573</v>
      </c>
      <c r="Q395" s="561">
        <v>213</v>
      </c>
      <c r="R395" s="518"/>
      <c r="S395" s="558" t="s">
        <v>332</v>
      </c>
      <c r="T395" s="558" t="s">
        <v>332</v>
      </c>
      <c r="U395" s="558" t="s">
        <v>332</v>
      </c>
      <c r="V395" s="558" t="s">
        <v>332</v>
      </c>
      <c r="W395" s="375"/>
      <c r="X395" s="342"/>
      <c r="Y395" s="342"/>
      <c r="AA395" s="367">
        <v>1</v>
      </c>
    </row>
    <row r="396" spans="2:27" s="324" customFormat="1" ht="42.75" hidden="1" customHeight="1" x14ac:dyDescent="0.3">
      <c r="B396" s="577"/>
      <c r="C396" s="715" t="s">
        <v>2190</v>
      </c>
      <c r="D396" s="715" t="s">
        <v>2200</v>
      </c>
      <c r="E396" s="577"/>
      <c r="F396" s="683" t="s">
        <v>1223</v>
      </c>
      <c r="G396" s="712">
        <v>0</v>
      </c>
      <c r="H396" s="325"/>
      <c r="I396" s="577"/>
      <c r="J396" s="641">
        <v>0.23</v>
      </c>
      <c r="K396" s="577"/>
      <c r="L396" s="577"/>
      <c r="M396" s="558" t="s">
        <v>656</v>
      </c>
      <c r="N396" s="579"/>
      <c r="O396" s="560">
        <v>1</v>
      </c>
      <c r="P396" s="646" t="s">
        <v>1575</v>
      </c>
      <c r="Q396" s="561">
        <v>215</v>
      </c>
      <c r="R396" s="518"/>
      <c r="S396" s="558" t="s">
        <v>332</v>
      </c>
      <c r="T396" s="558" t="s">
        <v>332</v>
      </c>
      <c r="U396" s="558" t="s">
        <v>332</v>
      </c>
      <c r="V396" s="558" t="s">
        <v>332</v>
      </c>
      <c r="W396" s="375"/>
      <c r="X396" s="342"/>
      <c r="Y396" s="342"/>
      <c r="AA396" s="367">
        <v>1</v>
      </c>
    </row>
    <row r="397" spans="2:27" s="324" customFormat="1" ht="42.75" hidden="1" customHeight="1" x14ac:dyDescent="0.3">
      <c r="B397" s="577"/>
      <c r="C397" s="715" t="s">
        <v>2190</v>
      </c>
      <c r="D397" s="715" t="s">
        <v>2200</v>
      </c>
      <c r="E397" s="577"/>
      <c r="F397" s="676" t="s">
        <v>1224</v>
      </c>
      <c r="G397" s="712">
        <v>0</v>
      </c>
      <c r="H397" s="325"/>
      <c r="I397" s="577"/>
      <c r="J397" s="641">
        <v>0.23</v>
      </c>
      <c r="K397" s="577"/>
      <c r="L397" s="577"/>
      <c r="M397" s="558" t="s">
        <v>656</v>
      </c>
      <c r="N397" s="579"/>
      <c r="O397" s="560">
        <v>1</v>
      </c>
      <c r="P397" s="560" t="s">
        <v>1576</v>
      </c>
      <c r="Q397" s="561">
        <v>216</v>
      </c>
      <c r="R397" s="518"/>
      <c r="S397" s="558" t="s">
        <v>332</v>
      </c>
      <c r="T397" s="558" t="s">
        <v>332</v>
      </c>
      <c r="U397" s="558" t="s">
        <v>332</v>
      </c>
      <c r="V397" s="558" t="s">
        <v>332</v>
      </c>
      <c r="W397" s="375"/>
      <c r="X397" s="342"/>
      <c r="Y397" s="342"/>
      <c r="AA397" s="367">
        <v>1</v>
      </c>
    </row>
    <row r="398" spans="2:27" s="324" customFormat="1" ht="42.75" hidden="1" customHeight="1" x14ac:dyDescent="0.3">
      <c r="B398" s="577"/>
      <c r="C398" s="715" t="s">
        <v>2190</v>
      </c>
      <c r="D398" s="715" t="s">
        <v>2200</v>
      </c>
      <c r="E398" s="577"/>
      <c r="F398" s="683" t="s">
        <v>1225</v>
      </c>
      <c r="G398" s="712">
        <v>0</v>
      </c>
      <c r="H398" s="325"/>
      <c r="I398" s="577"/>
      <c r="J398" s="641">
        <v>0.20599999999999999</v>
      </c>
      <c r="K398" s="577"/>
      <c r="L398" s="577"/>
      <c r="M398" s="558" t="s">
        <v>656</v>
      </c>
      <c r="N398" s="586" t="s">
        <v>1581</v>
      </c>
      <c r="O398" s="560">
        <v>1</v>
      </c>
      <c r="P398" s="646" t="s">
        <v>1552</v>
      </c>
      <c r="Q398" s="561">
        <v>217</v>
      </c>
      <c r="R398" s="518"/>
      <c r="S398" s="558" t="s">
        <v>332</v>
      </c>
      <c r="T398" s="558" t="s">
        <v>332</v>
      </c>
      <c r="U398" s="558" t="s">
        <v>332</v>
      </c>
      <c r="V398" s="558" t="s">
        <v>332</v>
      </c>
      <c r="W398" s="375"/>
      <c r="X398" s="342"/>
      <c r="Y398" s="342"/>
      <c r="AA398" s="367">
        <v>1</v>
      </c>
    </row>
    <row r="399" spans="2:27" s="324" customFormat="1" ht="42.75" hidden="1" customHeight="1" x14ac:dyDescent="0.3">
      <c r="B399" s="577"/>
      <c r="C399" s="715" t="s">
        <v>2190</v>
      </c>
      <c r="D399" s="715" t="s">
        <v>2200</v>
      </c>
      <c r="E399" s="577"/>
      <c r="F399" s="683" t="s">
        <v>1226</v>
      </c>
      <c r="G399" s="712">
        <v>0</v>
      </c>
      <c r="H399" s="325"/>
      <c r="I399" s="577"/>
      <c r="J399" s="641">
        <v>0.20599999999999999</v>
      </c>
      <c r="K399" s="577"/>
      <c r="L399" s="577"/>
      <c r="M399" s="558" t="s">
        <v>656</v>
      </c>
      <c r="N399" s="586" t="s">
        <v>1581</v>
      </c>
      <c r="O399" s="560">
        <v>1</v>
      </c>
      <c r="P399" s="646" t="s">
        <v>1553</v>
      </c>
      <c r="Q399" s="561">
        <v>218</v>
      </c>
      <c r="R399" s="518"/>
      <c r="S399" s="558" t="s">
        <v>332</v>
      </c>
      <c r="T399" s="558" t="s">
        <v>332</v>
      </c>
      <c r="U399" s="558" t="s">
        <v>332</v>
      </c>
      <c r="V399" s="558" t="s">
        <v>332</v>
      </c>
      <c r="W399" s="375"/>
      <c r="X399" s="342"/>
      <c r="Y399" s="342"/>
      <c r="AA399" s="367">
        <v>1</v>
      </c>
    </row>
    <row r="400" spans="2:27" s="324" customFormat="1" ht="42.75" hidden="1" customHeight="1" x14ac:dyDescent="0.3">
      <c r="B400" s="577"/>
      <c r="C400" s="715" t="s">
        <v>2190</v>
      </c>
      <c r="D400" s="715" t="s">
        <v>2200</v>
      </c>
      <c r="E400" s="577"/>
      <c r="F400" s="683" t="s">
        <v>1227</v>
      </c>
      <c r="G400" s="712">
        <v>0</v>
      </c>
      <c r="H400" s="325"/>
      <c r="I400" s="577"/>
      <c r="J400" s="641"/>
      <c r="K400" s="577">
        <v>0.28999999999999998</v>
      </c>
      <c r="L400" s="577"/>
      <c r="M400" s="558" t="s">
        <v>656</v>
      </c>
      <c r="N400" s="579"/>
      <c r="O400" s="560">
        <v>1</v>
      </c>
      <c r="P400" s="646" t="s">
        <v>1562</v>
      </c>
      <c r="Q400" s="561">
        <v>223</v>
      </c>
      <c r="R400" s="518"/>
      <c r="S400" s="558" t="s">
        <v>332</v>
      </c>
      <c r="T400" s="558" t="s">
        <v>332</v>
      </c>
      <c r="U400" s="558" t="s">
        <v>332</v>
      </c>
      <c r="V400" s="558" t="s">
        <v>332</v>
      </c>
      <c r="W400" s="375"/>
      <c r="X400" s="342"/>
      <c r="Y400" s="342"/>
      <c r="AA400" s="367">
        <v>1</v>
      </c>
    </row>
    <row r="401" spans="2:27" s="324" customFormat="1" ht="42.75" hidden="1" customHeight="1" x14ac:dyDescent="0.3">
      <c r="B401" s="577"/>
      <c r="C401" s="715" t="s">
        <v>2190</v>
      </c>
      <c r="D401" s="715" t="s">
        <v>2200</v>
      </c>
      <c r="E401" s="577"/>
      <c r="F401" s="683" t="s">
        <v>1228</v>
      </c>
      <c r="G401" s="712">
        <v>0</v>
      </c>
      <c r="H401" s="325"/>
      <c r="I401" s="577"/>
      <c r="J401" s="641"/>
      <c r="K401" s="577">
        <v>0.36</v>
      </c>
      <c r="L401" s="577"/>
      <c r="M401" s="558" t="s">
        <v>656</v>
      </c>
      <c r="N401" s="579"/>
      <c r="O401" s="560">
        <v>1</v>
      </c>
      <c r="P401" s="646" t="s">
        <v>1577</v>
      </c>
      <c r="Q401" s="561">
        <v>224</v>
      </c>
      <c r="R401" s="518"/>
      <c r="S401" s="558" t="s">
        <v>332</v>
      </c>
      <c r="T401" s="558" t="s">
        <v>332</v>
      </c>
      <c r="U401" s="558" t="s">
        <v>332</v>
      </c>
      <c r="V401" s="558" t="s">
        <v>332</v>
      </c>
      <c r="W401" s="375"/>
      <c r="X401" s="342"/>
      <c r="Y401" s="342"/>
      <c r="AA401" s="367">
        <v>1</v>
      </c>
    </row>
    <row r="402" spans="2:27" s="324" customFormat="1" ht="42.75" hidden="1" customHeight="1" x14ac:dyDescent="0.3">
      <c r="B402" s="577"/>
      <c r="C402" s="715" t="s">
        <v>2190</v>
      </c>
      <c r="D402" s="715" t="s">
        <v>2200</v>
      </c>
      <c r="E402" s="577"/>
      <c r="F402" s="683" t="s">
        <v>1229</v>
      </c>
      <c r="G402" s="712">
        <v>0</v>
      </c>
      <c r="H402" s="325"/>
      <c r="I402" s="577"/>
      <c r="J402" s="641"/>
      <c r="K402" s="577">
        <v>0.10199999999999999</v>
      </c>
      <c r="L402" s="577"/>
      <c r="M402" s="558" t="s">
        <v>656</v>
      </c>
      <c r="N402" s="579"/>
      <c r="O402" s="560">
        <v>1</v>
      </c>
      <c r="P402" s="646" t="s">
        <v>1579</v>
      </c>
      <c r="Q402" s="561">
        <v>226</v>
      </c>
      <c r="R402" s="518"/>
      <c r="S402" s="558" t="s">
        <v>332</v>
      </c>
      <c r="T402" s="558" t="s">
        <v>332</v>
      </c>
      <c r="U402" s="558" t="s">
        <v>332</v>
      </c>
      <c r="V402" s="558" t="s">
        <v>332</v>
      </c>
      <c r="W402" s="375"/>
      <c r="X402" s="342"/>
      <c r="Y402" s="342"/>
      <c r="AA402" s="367">
        <v>1</v>
      </c>
    </row>
    <row r="403" spans="2:27" s="324" customFormat="1" ht="42.75" hidden="1" customHeight="1" x14ac:dyDescent="0.3">
      <c r="B403" s="577"/>
      <c r="C403" s="715" t="s">
        <v>2190</v>
      </c>
      <c r="D403" s="715" t="s">
        <v>2200</v>
      </c>
      <c r="E403" s="577"/>
      <c r="F403" s="683" t="s">
        <v>1230</v>
      </c>
      <c r="G403" s="712">
        <v>0</v>
      </c>
      <c r="H403" s="325"/>
      <c r="I403" s="577"/>
      <c r="J403" s="641"/>
      <c r="K403" s="577">
        <v>7.8E-2</v>
      </c>
      <c r="L403" s="577"/>
      <c r="M403" s="558" t="s">
        <v>656</v>
      </c>
      <c r="N403" s="579"/>
      <c r="O403" s="560">
        <v>1</v>
      </c>
      <c r="P403" s="646" t="s">
        <v>1580</v>
      </c>
      <c r="Q403" s="561">
        <v>227</v>
      </c>
      <c r="R403" s="518"/>
      <c r="S403" s="558" t="s">
        <v>332</v>
      </c>
      <c r="T403" s="558" t="s">
        <v>332</v>
      </c>
      <c r="U403" s="558" t="s">
        <v>332</v>
      </c>
      <c r="V403" s="558" t="s">
        <v>332</v>
      </c>
      <c r="W403" s="375"/>
      <c r="X403" s="342"/>
      <c r="Y403" s="342"/>
      <c r="AA403" s="367">
        <v>1</v>
      </c>
    </row>
    <row r="404" spans="2:27" s="324" customFormat="1" ht="42.75" hidden="1" customHeight="1" x14ac:dyDescent="0.3">
      <c r="B404" s="577"/>
      <c r="C404" s="715" t="s">
        <v>2190</v>
      </c>
      <c r="D404" s="715" t="s">
        <v>2200</v>
      </c>
      <c r="E404" s="577"/>
      <c r="F404" s="683" t="s">
        <v>1231</v>
      </c>
      <c r="G404" s="712">
        <v>0</v>
      </c>
      <c r="H404" s="325"/>
      <c r="I404" s="577"/>
      <c r="J404" s="641"/>
      <c r="K404" s="577">
        <v>0.16</v>
      </c>
      <c r="L404" s="577"/>
      <c r="M404" s="558" t="s">
        <v>656</v>
      </c>
      <c r="N404" s="579"/>
      <c r="O404" s="560">
        <v>1</v>
      </c>
      <c r="P404" s="646" t="s">
        <v>1578</v>
      </c>
      <c r="Q404" s="561">
        <v>225</v>
      </c>
      <c r="R404" s="518"/>
      <c r="S404" s="558" t="s">
        <v>332</v>
      </c>
      <c r="T404" s="558" t="s">
        <v>332</v>
      </c>
      <c r="U404" s="558" t="s">
        <v>332</v>
      </c>
      <c r="V404" s="558" t="s">
        <v>332</v>
      </c>
      <c r="W404" s="375"/>
      <c r="X404" s="342"/>
      <c r="Y404" s="342"/>
      <c r="AA404" s="367">
        <v>1</v>
      </c>
    </row>
    <row r="405" spans="2:27" s="324" customFormat="1" ht="42.75" customHeight="1" x14ac:dyDescent="0.3">
      <c r="B405" s="577">
        <v>84</v>
      </c>
      <c r="C405" s="715" t="s">
        <v>2190</v>
      </c>
      <c r="D405" s="715" t="s">
        <v>2200</v>
      </c>
      <c r="E405" s="577"/>
      <c r="F405" s="706" t="s">
        <v>2156</v>
      </c>
      <c r="G405" s="712">
        <v>0</v>
      </c>
      <c r="H405" s="325"/>
      <c r="I405" s="577"/>
      <c r="J405" s="641"/>
      <c r="K405" s="577"/>
      <c r="L405" s="577"/>
      <c r="M405" s="558" t="s">
        <v>656</v>
      </c>
      <c r="N405" s="579"/>
      <c r="O405" s="560" t="s">
        <v>600</v>
      </c>
      <c r="P405" s="646" t="s">
        <v>1521</v>
      </c>
      <c r="Q405" s="561">
        <v>201</v>
      </c>
      <c r="R405" s="518"/>
      <c r="S405" s="558" t="s">
        <v>332</v>
      </c>
      <c r="T405" s="558" t="s">
        <v>332</v>
      </c>
      <c r="U405" s="558" t="s">
        <v>332</v>
      </c>
      <c r="V405" s="558" t="s">
        <v>332</v>
      </c>
      <c r="W405" s="375"/>
      <c r="X405" s="342"/>
      <c r="Y405" s="342"/>
      <c r="AA405" s="367">
        <v>1</v>
      </c>
    </row>
    <row r="406" spans="2:27" s="324" customFormat="1" ht="42.75" hidden="1" customHeight="1" x14ac:dyDescent="0.3">
      <c r="B406" s="577"/>
      <c r="C406" s="715" t="s">
        <v>2190</v>
      </c>
      <c r="D406" s="715" t="s">
        <v>2200</v>
      </c>
      <c r="E406" s="577"/>
      <c r="F406" s="708" t="s">
        <v>1233</v>
      </c>
      <c r="G406" s="712">
        <v>0</v>
      </c>
      <c r="H406" s="325"/>
      <c r="I406" s="577"/>
      <c r="J406" s="641">
        <v>1.28</v>
      </c>
      <c r="K406" s="577"/>
      <c r="L406" s="577"/>
      <c r="M406" s="558" t="s">
        <v>656</v>
      </c>
      <c r="N406" s="579"/>
      <c r="O406" s="560">
        <v>1</v>
      </c>
      <c r="P406" s="646" t="s">
        <v>1522</v>
      </c>
      <c r="Q406" s="561">
        <v>202</v>
      </c>
      <c r="R406" s="518"/>
      <c r="S406" s="558" t="s">
        <v>332</v>
      </c>
      <c r="T406" s="558" t="s">
        <v>332</v>
      </c>
      <c r="U406" s="558" t="s">
        <v>332</v>
      </c>
      <c r="V406" s="558" t="s">
        <v>332</v>
      </c>
      <c r="W406" s="375"/>
      <c r="X406" s="342"/>
      <c r="Y406" s="342"/>
      <c r="AA406" s="367">
        <v>1</v>
      </c>
    </row>
    <row r="407" spans="2:27" s="324" customFormat="1" ht="42.75" hidden="1" customHeight="1" x14ac:dyDescent="0.3">
      <c r="B407" s="577"/>
      <c r="C407" s="715" t="s">
        <v>2190</v>
      </c>
      <c r="D407" s="715" t="s">
        <v>2200</v>
      </c>
      <c r="E407" s="577"/>
      <c r="F407" s="708" t="s">
        <v>1891</v>
      </c>
      <c r="G407" s="712">
        <v>0</v>
      </c>
      <c r="H407" s="325"/>
      <c r="I407" s="577"/>
      <c r="J407" s="641"/>
      <c r="K407" s="577">
        <v>0.44</v>
      </c>
      <c r="L407" s="577"/>
      <c r="M407" s="558" t="s">
        <v>656</v>
      </c>
      <c r="N407" s="579"/>
      <c r="O407" s="560">
        <v>1</v>
      </c>
      <c r="P407" s="648" t="s">
        <v>1944</v>
      </c>
      <c r="Q407" s="560">
        <v>361</v>
      </c>
      <c r="R407" s="518"/>
      <c r="S407" s="558" t="s">
        <v>332</v>
      </c>
      <c r="T407" s="558" t="s">
        <v>332</v>
      </c>
      <c r="U407" s="558" t="s">
        <v>332</v>
      </c>
      <c r="V407" s="558" t="s">
        <v>332</v>
      </c>
      <c r="W407" s="375"/>
      <c r="X407" s="342"/>
      <c r="Y407" s="342"/>
      <c r="AA407" s="367">
        <v>1</v>
      </c>
    </row>
    <row r="408" spans="2:27" s="324" customFormat="1" ht="42.75" hidden="1" customHeight="1" x14ac:dyDescent="0.3">
      <c r="B408" s="577"/>
      <c r="C408" s="715" t="s">
        <v>2190</v>
      </c>
      <c r="D408" s="715" t="s">
        <v>2200</v>
      </c>
      <c r="E408" s="577"/>
      <c r="F408" s="708" t="s">
        <v>1892</v>
      </c>
      <c r="G408" s="712">
        <v>0</v>
      </c>
      <c r="H408" s="325"/>
      <c r="I408" s="577"/>
      <c r="J408" s="641"/>
      <c r="K408" s="577">
        <v>1.9</v>
      </c>
      <c r="L408" s="577"/>
      <c r="M408" s="558" t="s">
        <v>656</v>
      </c>
      <c r="N408" s="579"/>
      <c r="O408" s="560">
        <v>1</v>
      </c>
      <c r="P408" s="648" t="s">
        <v>1945</v>
      </c>
      <c r="Q408" s="560">
        <v>362</v>
      </c>
      <c r="R408" s="518"/>
      <c r="S408" s="558" t="s">
        <v>332</v>
      </c>
      <c r="T408" s="558" t="s">
        <v>332</v>
      </c>
      <c r="U408" s="558" t="s">
        <v>332</v>
      </c>
      <c r="V408" s="558" t="s">
        <v>332</v>
      </c>
      <c r="W408" s="375"/>
      <c r="X408" s="342"/>
      <c r="Y408" s="342"/>
      <c r="AA408" s="367">
        <v>1</v>
      </c>
    </row>
    <row r="409" spans="2:27" s="324" customFormat="1" ht="42.75" hidden="1" customHeight="1" x14ac:dyDescent="0.3">
      <c r="B409" s="577"/>
      <c r="C409" s="715" t="s">
        <v>2190</v>
      </c>
      <c r="D409" s="715" t="s">
        <v>2200</v>
      </c>
      <c r="E409" s="577"/>
      <c r="F409" s="708" t="s">
        <v>1893</v>
      </c>
      <c r="G409" s="712">
        <v>0</v>
      </c>
      <c r="H409" s="325"/>
      <c r="I409" s="577"/>
      <c r="J409" s="641"/>
      <c r="K409" s="577">
        <v>0.91</v>
      </c>
      <c r="L409" s="577"/>
      <c r="M409" s="558" t="s">
        <v>656</v>
      </c>
      <c r="N409" s="579"/>
      <c r="O409" s="560">
        <v>1</v>
      </c>
      <c r="P409" s="648" t="s">
        <v>1946</v>
      </c>
      <c r="Q409" s="560">
        <v>363</v>
      </c>
      <c r="R409" s="518"/>
      <c r="S409" s="558" t="s">
        <v>332</v>
      </c>
      <c r="T409" s="558" t="s">
        <v>332</v>
      </c>
      <c r="U409" s="558" t="s">
        <v>332</v>
      </c>
      <c r="V409" s="558" t="s">
        <v>332</v>
      </c>
      <c r="W409" s="375"/>
      <c r="X409" s="342"/>
      <c r="Y409" s="342"/>
      <c r="AA409" s="367">
        <v>1</v>
      </c>
    </row>
    <row r="410" spans="2:27" s="324" customFormat="1" ht="42.75" hidden="1" customHeight="1" x14ac:dyDescent="0.3">
      <c r="B410" s="577"/>
      <c r="C410" s="715" t="s">
        <v>2190</v>
      </c>
      <c r="D410" s="715" t="s">
        <v>2200</v>
      </c>
      <c r="E410" s="577"/>
      <c r="F410" s="708" t="s">
        <v>1894</v>
      </c>
      <c r="G410" s="712">
        <v>0</v>
      </c>
      <c r="H410" s="325"/>
      <c r="I410" s="577"/>
      <c r="J410" s="641"/>
      <c r="K410" s="577">
        <v>0.49</v>
      </c>
      <c r="L410" s="577"/>
      <c r="M410" s="558" t="s">
        <v>656</v>
      </c>
      <c r="N410" s="579"/>
      <c r="O410" s="560">
        <v>1</v>
      </c>
      <c r="P410" s="648" t="s">
        <v>1947</v>
      </c>
      <c r="Q410" s="560">
        <v>364</v>
      </c>
      <c r="R410" s="518"/>
      <c r="S410" s="558" t="s">
        <v>332</v>
      </c>
      <c r="T410" s="558" t="s">
        <v>332</v>
      </c>
      <c r="U410" s="558" t="s">
        <v>332</v>
      </c>
      <c r="V410" s="558" t="s">
        <v>332</v>
      </c>
      <c r="W410" s="375"/>
      <c r="X410" s="342"/>
      <c r="Y410" s="342"/>
      <c r="AA410" s="367">
        <v>1</v>
      </c>
    </row>
    <row r="411" spans="2:27" s="324" customFormat="1" ht="42.75" customHeight="1" x14ac:dyDescent="0.3">
      <c r="B411" s="577">
        <v>85</v>
      </c>
      <c r="C411" s="715" t="s">
        <v>2190</v>
      </c>
      <c r="D411" s="715" t="s">
        <v>2200</v>
      </c>
      <c r="E411" s="577"/>
      <c r="F411" s="706" t="s">
        <v>2157</v>
      </c>
      <c r="G411" s="712">
        <v>0</v>
      </c>
      <c r="H411" s="325"/>
      <c r="I411" s="577"/>
      <c r="J411" s="641"/>
      <c r="K411" s="577"/>
      <c r="L411" s="577"/>
      <c r="M411" s="558" t="s">
        <v>656</v>
      </c>
      <c r="N411" s="579"/>
      <c r="O411" s="560" t="s">
        <v>600</v>
      </c>
      <c r="P411" s="646" t="s">
        <v>1523</v>
      </c>
      <c r="Q411" s="561">
        <v>187</v>
      </c>
      <c r="R411" s="518"/>
      <c r="S411" s="558" t="s">
        <v>332</v>
      </c>
      <c r="T411" s="558" t="s">
        <v>332</v>
      </c>
      <c r="U411" s="558" t="s">
        <v>332</v>
      </c>
      <c r="V411" s="558" t="s">
        <v>332</v>
      </c>
      <c r="W411" s="375"/>
      <c r="X411" s="342"/>
      <c r="Y411" s="342"/>
      <c r="AA411" s="367">
        <v>1</v>
      </c>
    </row>
    <row r="412" spans="2:27" s="324" customFormat="1" ht="42.75" hidden="1" customHeight="1" x14ac:dyDescent="0.3">
      <c r="B412" s="577"/>
      <c r="C412" s="715" t="s">
        <v>2190</v>
      </c>
      <c r="D412" s="715" t="s">
        <v>2200</v>
      </c>
      <c r="E412" s="577"/>
      <c r="F412" s="708" t="s">
        <v>1235</v>
      </c>
      <c r="G412" s="712">
        <v>0</v>
      </c>
      <c r="H412" s="325"/>
      <c r="I412" s="577"/>
      <c r="J412" s="649">
        <v>1.6</v>
      </c>
      <c r="K412" s="577"/>
      <c r="L412" s="577"/>
      <c r="M412" s="558" t="s">
        <v>656</v>
      </c>
      <c r="N412" s="579"/>
      <c r="O412" s="560">
        <v>1</v>
      </c>
      <c r="P412" s="646" t="s">
        <v>1526</v>
      </c>
      <c r="Q412" s="561">
        <v>188</v>
      </c>
      <c r="R412" s="518"/>
      <c r="S412" s="558" t="s">
        <v>332</v>
      </c>
      <c r="T412" s="558" t="s">
        <v>332</v>
      </c>
      <c r="U412" s="558" t="s">
        <v>332</v>
      </c>
      <c r="V412" s="558" t="s">
        <v>332</v>
      </c>
      <c r="W412" s="375"/>
      <c r="X412" s="342"/>
      <c r="Y412" s="342"/>
      <c r="AA412" s="367">
        <v>1</v>
      </c>
    </row>
    <row r="413" spans="2:27" s="324" customFormat="1" ht="42.75" hidden="1" customHeight="1" x14ac:dyDescent="0.3">
      <c r="B413" s="577"/>
      <c r="C413" s="715" t="s">
        <v>2190</v>
      </c>
      <c r="D413" s="715" t="s">
        <v>2200</v>
      </c>
      <c r="E413" s="577"/>
      <c r="F413" s="708" t="s">
        <v>1236</v>
      </c>
      <c r="G413" s="712">
        <v>0</v>
      </c>
      <c r="H413" s="325"/>
      <c r="I413" s="577"/>
      <c r="J413" s="649">
        <v>1</v>
      </c>
      <c r="K413" s="577"/>
      <c r="L413" s="577"/>
      <c r="M413" s="558" t="s">
        <v>656</v>
      </c>
      <c r="N413" s="579"/>
      <c r="O413" s="560">
        <v>1</v>
      </c>
      <c r="P413" s="646" t="s">
        <v>1527</v>
      </c>
      <c r="Q413" s="561">
        <v>189</v>
      </c>
      <c r="R413" s="518"/>
      <c r="S413" s="558" t="s">
        <v>332</v>
      </c>
      <c r="T413" s="558" t="s">
        <v>332</v>
      </c>
      <c r="U413" s="558" t="s">
        <v>332</v>
      </c>
      <c r="V413" s="558" t="s">
        <v>332</v>
      </c>
      <c r="W413" s="375"/>
      <c r="X413" s="342"/>
      <c r="Y413" s="342"/>
      <c r="AA413" s="367">
        <v>1</v>
      </c>
    </row>
    <row r="414" spans="2:27" s="324" customFormat="1" ht="42.75" hidden="1" customHeight="1" x14ac:dyDescent="0.3">
      <c r="B414" s="577"/>
      <c r="C414" s="715" t="s">
        <v>2190</v>
      </c>
      <c r="D414" s="715" t="s">
        <v>2200</v>
      </c>
      <c r="E414" s="577"/>
      <c r="F414" s="708" t="s">
        <v>1237</v>
      </c>
      <c r="G414" s="712">
        <v>0</v>
      </c>
      <c r="H414" s="325"/>
      <c r="I414" s="577"/>
      <c r="J414" s="641"/>
      <c r="K414" s="641">
        <v>3.008</v>
      </c>
      <c r="L414" s="577"/>
      <c r="M414" s="558" t="s">
        <v>656</v>
      </c>
      <c r="N414" s="579"/>
      <c r="O414" s="560">
        <v>1</v>
      </c>
      <c r="P414" s="646" t="s">
        <v>1529</v>
      </c>
      <c r="Q414" s="561">
        <v>190</v>
      </c>
      <c r="R414" s="518"/>
      <c r="S414" s="558" t="s">
        <v>332</v>
      </c>
      <c r="T414" s="558" t="s">
        <v>332</v>
      </c>
      <c r="U414" s="558" t="s">
        <v>332</v>
      </c>
      <c r="V414" s="558" t="s">
        <v>332</v>
      </c>
      <c r="W414" s="375"/>
      <c r="X414" s="342"/>
      <c r="Y414" s="342"/>
      <c r="AA414" s="367">
        <v>1</v>
      </c>
    </row>
    <row r="415" spans="2:27" s="324" customFormat="1" ht="42.75" hidden="1" customHeight="1" x14ac:dyDescent="0.3">
      <c r="B415" s="577"/>
      <c r="C415" s="715" t="s">
        <v>2190</v>
      </c>
      <c r="D415" s="715" t="s">
        <v>2200</v>
      </c>
      <c r="E415" s="577"/>
      <c r="F415" s="708" t="s">
        <v>1238</v>
      </c>
      <c r="G415" s="712">
        <v>0</v>
      </c>
      <c r="H415" s="325"/>
      <c r="I415" s="577"/>
      <c r="J415" s="641"/>
      <c r="K415" s="641">
        <v>2.1859999999999999</v>
      </c>
      <c r="L415" s="577"/>
      <c r="M415" s="558" t="s">
        <v>656</v>
      </c>
      <c r="N415" s="579"/>
      <c r="O415" s="560">
        <v>1</v>
      </c>
      <c r="P415" s="646" t="s">
        <v>1530</v>
      </c>
      <c r="Q415" s="561">
        <v>191</v>
      </c>
      <c r="R415" s="518"/>
      <c r="S415" s="558" t="s">
        <v>332</v>
      </c>
      <c r="T415" s="558" t="s">
        <v>332</v>
      </c>
      <c r="U415" s="558" t="s">
        <v>332</v>
      </c>
      <c r="V415" s="558" t="s">
        <v>332</v>
      </c>
      <c r="W415" s="375"/>
      <c r="X415" s="342"/>
      <c r="Y415" s="342"/>
      <c r="AA415" s="367">
        <v>1</v>
      </c>
    </row>
    <row r="416" spans="2:27" s="324" customFormat="1" ht="42.75" customHeight="1" x14ac:dyDescent="0.3">
      <c r="B416" s="577">
        <v>86</v>
      </c>
      <c r="C416" s="715" t="s">
        <v>2190</v>
      </c>
      <c r="D416" s="715" t="s">
        <v>2200</v>
      </c>
      <c r="E416" s="577"/>
      <c r="F416" s="706" t="s">
        <v>2158</v>
      </c>
      <c r="G416" s="712">
        <v>0</v>
      </c>
      <c r="H416" s="325"/>
      <c r="I416" s="577"/>
      <c r="J416" s="641"/>
      <c r="K416" s="577"/>
      <c r="L416" s="577"/>
      <c r="M416" s="558" t="s">
        <v>656</v>
      </c>
      <c r="N416" s="579"/>
      <c r="O416" s="560" t="s">
        <v>600</v>
      </c>
      <c r="P416" s="646" t="s">
        <v>1524</v>
      </c>
      <c r="Q416" s="561">
        <v>192</v>
      </c>
      <c r="R416" s="518"/>
      <c r="S416" s="558" t="s">
        <v>332</v>
      </c>
      <c r="T416" s="558" t="s">
        <v>332</v>
      </c>
      <c r="U416" s="558" t="s">
        <v>332</v>
      </c>
      <c r="V416" s="558" t="s">
        <v>332</v>
      </c>
      <c r="W416" s="375"/>
      <c r="X416" s="342"/>
      <c r="Y416" s="342"/>
      <c r="AA416" s="367">
        <v>1</v>
      </c>
    </row>
    <row r="417" spans="2:27" s="324" customFormat="1" ht="42.75" hidden="1" customHeight="1" x14ac:dyDescent="0.3">
      <c r="B417" s="577"/>
      <c r="C417" s="715" t="s">
        <v>2190</v>
      </c>
      <c r="D417" s="715" t="s">
        <v>2200</v>
      </c>
      <c r="E417" s="577"/>
      <c r="F417" s="708" t="s">
        <v>1240</v>
      </c>
      <c r="G417" s="712">
        <v>0</v>
      </c>
      <c r="H417" s="325"/>
      <c r="I417" s="577"/>
      <c r="J417" s="641"/>
      <c r="K417" s="577">
        <v>1.8480000000000001</v>
      </c>
      <c r="L417" s="577"/>
      <c r="M417" s="558" t="s">
        <v>656</v>
      </c>
      <c r="N417" s="579"/>
      <c r="O417" s="560">
        <v>1</v>
      </c>
      <c r="P417" s="646" t="s">
        <v>1532</v>
      </c>
      <c r="Q417" s="561">
        <v>194</v>
      </c>
      <c r="R417" s="518"/>
      <c r="S417" s="558" t="s">
        <v>332</v>
      </c>
      <c r="T417" s="558" t="s">
        <v>332</v>
      </c>
      <c r="U417" s="558" t="s">
        <v>332</v>
      </c>
      <c r="V417" s="558" t="s">
        <v>332</v>
      </c>
      <c r="W417" s="375"/>
      <c r="X417" s="342"/>
      <c r="Y417" s="342"/>
      <c r="AA417" s="367">
        <v>1</v>
      </c>
    </row>
    <row r="418" spans="2:27" s="324" customFormat="1" ht="42.75" hidden="1" customHeight="1" x14ac:dyDescent="0.3">
      <c r="B418" s="577"/>
      <c r="C418" s="715" t="s">
        <v>2190</v>
      </c>
      <c r="D418" s="715" t="s">
        <v>2200</v>
      </c>
      <c r="E418" s="577"/>
      <c r="F418" s="708" t="s">
        <v>1241</v>
      </c>
      <c r="G418" s="712">
        <v>0</v>
      </c>
      <c r="H418" s="325"/>
      <c r="I418" s="577"/>
      <c r="J418" s="641"/>
      <c r="K418" s="577">
        <v>2.8290000000000002</v>
      </c>
      <c r="L418" s="577"/>
      <c r="M418" s="558" t="s">
        <v>656</v>
      </c>
      <c r="N418" s="579"/>
      <c r="O418" s="560">
        <v>1</v>
      </c>
      <c r="P418" s="646" t="s">
        <v>1535</v>
      </c>
      <c r="Q418" s="561">
        <v>193</v>
      </c>
      <c r="R418" s="518"/>
      <c r="S418" s="558" t="s">
        <v>332</v>
      </c>
      <c r="T418" s="558" t="s">
        <v>332</v>
      </c>
      <c r="U418" s="558" t="s">
        <v>332</v>
      </c>
      <c r="V418" s="558" t="s">
        <v>332</v>
      </c>
      <c r="W418" s="375"/>
      <c r="X418" s="342"/>
      <c r="Y418" s="342"/>
      <c r="AA418" s="367">
        <v>1</v>
      </c>
    </row>
    <row r="419" spans="2:27" s="324" customFormat="1" ht="42.75" hidden="1" customHeight="1" x14ac:dyDescent="0.3">
      <c r="B419" s="577"/>
      <c r="C419" s="715" t="s">
        <v>2190</v>
      </c>
      <c r="D419" s="715" t="s">
        <v>2200</v>
      </c>
      <c r="E419" s="577"/>
      <c r="F419" s="708" t="s">
        <v>1242</v>
      </c>
      <c r="G419" s="712">
        <v>0</v>
      </c>
      <c r="H419" s="325"/>
      <c r="I419" s="577"/>
      <c r="J419" s="641"/>
      <c r="K419" s="577">
        <v>2.0139999999999998</v>
      </c>
      <c r="L419" s="577"/>
      <c r="M419" s="558" t="s">
        <v>656</v>
      </c>
      <c r="N419" s="579"/>
      <c r="O419" s="560">
        <v>1</v>
      </c>
      <c r="P419" s="646" t="s">
        <v>1534</v>
      </c>
      <c r="Q419" s="561">
        <v>195</v>
      </c>
      <c r="R419" s="518"/>
      <c r="S419" s="558" t="s">
        <v>332</v>
      </c>
      <c r="T419" s="558" t="s">
        <v>332</v>
      </c>
      <c r="U419" s="558" t="s">
        <v>332</v>
      </c>
      <c r="V419" s="558" t="s">
        <v>332</v>
      </c>
      <c r="W419" s="375"/>
      <c r="X419" s="342"/>
      <c r="Y419" s="342"/>
      <c r="AA419" s="367">
        <v>1</v>
      </c>
    </row>
    <row r="420" spans="2:27" s="324" customFormat="1" ht="42.75" customHeight="1" x14ac:dyDescent="0.3">
      <c r="B420" s="577">
        <v>87</v>
      </c>
      <c r="C420" s="715" t="s">
        <v>2190</v>
      </c>
      <c r="D420" s="715" t="s">
        <v>2200</v>
      </c>
      <c r="E420" s="577"/>
      <c r="F420" s="706" t="s">
        <v>2159</v>
      </c>
      <c r="G420" s="712">
        <v>0</v>
      </c>
      <c r="H420" s="325"/>
      <c r="I420" s="577"/>
      <c r="J420" s="641"/>
      <c r="K420" s="577"/>
      <c r="L420" s="577"/>
      <c r="M420" s="558" t="s">
        <v>656</v>
      </c>
      <c r="N420" s="579"/>
      <c r="O420" s="560" t="s">
        <v>600</v>
      </c>
      <c r="P420" s="646" t="s">
        <v>1525</v>
      </c>
      <c r="Q420" s="561">
        <v>196</v>
      </c>
      <c r="R420" s="518"/>
      <c r="S420" s="558" t="s">
        <v>332</v>
      </c>
      <c r="T420" s="558" t="s">
        <v>332</v>
      </c>
      <c r="U420" s="558" t="s">
        <v>332</v>
      </c>
      <c r="V420" s="558" t="s">
        <v>332</v>
      </c>
      <c r="W420" s="375"/>
      <c r="X420" s="342"/>
      <c r="Y420" s="342"/>
      <c r="AA420" s="367">
        <v>1</v>
      </c>
    </row>
    <row r="421" spans="2:27" s="324" customFormat="1" ht="42.75" hidden="1" customHeight="1" x14ac:dyDescent="0.3">
      <c r="B421" s="577"/>
      <c r="C421" s="715" t="s">
        <v>2190</v>
      </c>
      <c r="D421" s="715" t="s">
        <v>2200</v>
      </c>
      <c r="E421" s="577"/>
      <c r="F421" s="708" t="s">
        <v>1244</v>
      </c>
      <c r="G421" s="712">
        <v>0</v>
      </c>
      <c r="H421" s="325"/>
      <c r="I421" s="577"/>
      <c r="J421" s="641">
        <v>1.2</v>
      </c>
      <c r="K421" s="577"/>
      <c r="L421" s="577"/>
      <c r="M421" s="558" t="s">
        <v>656</v>
      </c>
      <c r="N421" s="579"/>
      <c r="O421" s="560">
        <v>1</v>
      </c>
      <c r="P421" s="646" t="s">
        <v>1528</v>
      </c>
      <c r="Q421" s="561">
        <v>198</v>
      </c>
      <c r="R421" s="518"/>
      <c r="S421" s="558" t="s">
        <v>332</v>
      </c>
      <c r="T421" s="558" t="s">
        <v>332</v>
      </c>
      <c r="U421" s="558" t="s">
        <v>332</v>
      </c>
      <c r="V421" s="558" t="s">
        <v>332</v>
      </c>
      <c r="W421" s="375"/>
      <c r="X421" s="342"/>
      <c r="Y421" s="342"/>
      <c r="AA421" s="367">
        <v>1</v>
      </c>
    </row>
    <row r="422" spans="2:27" s="324" customFormat="1" ht="42.75" hidden="1" customHeight="1" x14ac:dyDescent="0.3">
      <c r="B422" s="577"/>
      <c r="C422" s="715" t="s">
        <v>2190</v>
      </c>
      <c r="D422" s="715" t="s">
        <v>2200</v>
      </c>
      <c r="E422" s="577"/>
      <c r="F422" s="708" t="s">
        <v>1245</v>
      </c>
      <c r="G422" s="712">
        <v>0</v>
      </c>
      <c r="H422" s="325"/>
      <c r="I422" s="577"/>
      <c r="J422" s="641">
        <v>0.6</v>
      </c>
      <c r="K422" s="577"/>
      <c r="L422" s="577"/>
      <c r="M422" s="558" t="s">
        <v>656</v>
      </c>
      <c r="N422" s="586" t="s">
        <v>1531</v>
      </c>
      <c r="O422" s="560">
        <v>1</v>
      </c>
      <c r="P422" s="646" t="s">
        <v>1533</v>
      </c>
      <c r="Q422" s="561">
        <v>197</v>
      </c>
      <c r="R422" s="518"/>
      <c r="S422" s="558" t="s">
        <v>332</v>
      </c>
      <c r="T422" s="558" t="s">
        <v>332</v>
      </c>
      <c r="U422" s="558" t="s">
        <v>332</v>
      </c>
      <c r="V422" s="558" t="s">
        <v>332</v>
      </c>
      <c r="W422" s="375"/>
      <c r="X422" s="342"/>
      <c r="Y422" s="342"/>
      <c r="AA422" s="367">
        <v>1</v>
      </c>
    </row>
    <row r="423" spans="2:27" s="324" customFormat="1" ht="42.75" hidden="1" customHeight="1" x14ac:dyDescent="0.3">
      <c r="B423" s="577"/>
      <c r="C423" s="715" t="s">
        <v>2190</v>
      </c>
      <c r="D423" s="715" t="s">
        <v>2200</v>
      </c>
      <c r="E423" s="577"/>
      <c r="F423" s="708" t="s">
        <v>1246</v>
      </c>
      <c r="G423" s="712">
        <v>0</v>
      </c>
      <c r="H423" s="325"/>
      <c r="I423" s="577"/>
      <c r="J423" s="641"/>
      <c r="K423" s="577">
        <v>3.0449999999999999</v>
      </c>
      <c r="L423" s="577"/>
      <c r="M423" s="558" t="s">
        <v>656</v>
      </c>
      <c r="N423" s="579"/>
      <c r="O423" s="560">
        <v>1</v>
      </c>
      <c r="P423" s="646" t="s">
        <v>1536</v>
      </c>
      <c r="Q423" s="561">
        <v>199</v>
      </c>
      <c r="R423" s="518"/>
      <c r="S423" s="558" t="s">
        <v>332</v>
      </c>
      <c r="T423" s="558" t="s">
        <v>332</v>
      </c>
      <c r="U423" s="558" t="s">
        <v>332</v>
      </c>
      <c r="V423" s="558" t="s">
        <v>332</v>
      </c>
      <c r="W423" s="375"/>
      <c r="X423" s="342"/>
      <c r="Y423" s="342"/>
      <c r="AA423" s="367">
        <v>1</v>
      </c>
    </row>
    <row r="424" spans="2:27" s="324" customFormat="1" ht="42.75" hidden="1" customHeight="1" x14ac:dyDescent="0.3">
      <c r="B424" s="577"/>
      <c r="C424" s="715" t="s">
        <v>2190</v>
      </c>
      <c r="D424" s="715" t="s">
        <v>2200</v>
      </c>
      <c r="E424" s="577"/>
      <c r="F424" s="708" t="s">
        <v>1247</v>
      </c>
      <c r="G424" s="712">
        <v>0</v>
      </c>
      <c r="H424" s="325"/>
      <c r="I424" s="577"/>
      <c r="J424" s="641"/>
      <c r="K424" s="577">
        <v>1.77</v>
      </c>
      <c r="L424" s="577"/>
      <c r="M424" s="558" t="s">
        <v>656</v>
      </c>
      <c r="N424" s="579"/>
      <c r="O424" s="560">
        <v>1</v>
      </c>
      <c r="P424" s="646" t="s">
        <v>1537</v>
      </c>
      <c r="Q424" s="561">
        <v>200</v>
      </c>
      <c r="R424" s="518"/>
      <c r="S424" s="558" t="s">
        <v>332</v>
      </c>
      <c r="T424" s="558" t="s">
        <v>332</v>
      </c>
      <c r="U424" s="558" t="s">
        <v>332</v>
      </c>
      <c r="V424" s="558" t="s">
        <v>332</v>
      </c>
      <c r="W424" s="375"/>
      <c r="X424" s="342"/>
      <c r="Y424" s="342"/>
      <c r="AA424" s="367">
        <v>1</v>
      </c>
    </row>
    <row r="425" spans="2:27" s="324" customFormat="1" ht="42.75" customHeight="1" x14ac:dyDescent="0.3">
      <c r="B425" s="577">
        <v>88</v>
      </c>
      <c r="C425" s="715" t="s">
        <v>2190</v>
      </c>
      <c r="D425" s="715" t="s">
        <v>2200</v>
      </c>
      <c r="E425" s="577"/>
      <c r="F425" s="706" t="s">
        <v>2160</v>
      </c>
      <c r="G425" s="712">
        <v>0</v>
      </c>
      <c r="H425" s="325"/>
      <c r="I425" s="577"/>
      <c r="J425" s="641"/>
      <c r="K425" s="577"/>
      <c r="L425" s="577"/>
      <c r="M425" s="558" t="s">
        <v>656</v>
      </c>
      <c r="N425" s="579"/>
      <c r="O425" s="560" t="s">
        <v>600</v>
      </c>
      <c r="P425" s="646" t="s">
        <v>1539</v>
      </c>
      <c r="Q425" s="561">
        <v>159</v>
      </c>
      <c r="R425" s="518"/>
      <c r="S425" s="558" t="s">
        <v>332</v>
      </c>
      <c r="T425" s="558" t="s">
        <v>332</v>
      </c>
      <c r="U425" s="558" t="s">
        <v>332</v>
      </c>
      <c r="V425" s="558" t="s">
        <v>332</v>
      </c>
      <c r="W425" s="375"/>
      <c r="X425" s="342"/>
      <c r="Y425" s="342"/>
      <c r="AA425" s="367">
        <v>1</v>
      </c>
    </row>
    <row r="426" spans="2:27" s="324" customFormat="1" ht="42.75" hidden="1" customHeight="1" x14ac:dyDescent="0.3">
      <c r="B426" s="577"/>
      <c r="C426" s="577"/>
      <c r="D426" s="577"/>
      <c r="E426" s="577"/>
      <c r="F426" s="676" t="s">
        <v>1538</v>
      </c>
      <c r="G426" s="712">
        <v>0</v>
      </c>
      <c r="H426" s="325"/>
      <c r="I426" s="577"/>
      <c r="J426" s="641">
        <f>2*0.02</f>
        <v>0.04</v>
      </c>
      <c r="K426" s="577"/>
      <c r="L426" s="577"/>
      <c r="M426" s="558" t="s">
        <v>656</v>
      </c>
      <c r="N426" s="579"/>
      <c r="O426" s="560">
        <v>1</v>
      </c>
      <c r="P426" s="646" t="s">
        <v>1539</v>
      </c>
      <c r="Q426" s="561">
        <v>159</v>
      </c>
      <c r="R426" s="518"/>
      <c r="S426" s="558" t="s">
        <v>332</v>
      </c>
      <c r="T426" s="558" t="s">
        <v>332</v>
      </c>
      <c r="U426" s="558" t="s">
        <v>332</v>
      </c>
      <c r="V426" s="558" t="s">
        <v>332</v>
      </c>
      <c r="W426" s="375"/>
      <c r="X426" s="342"/>
      <c r="Y426" s="342"/>
      <c r="AA426" s="367">
        <v>1</v>
      </c>
    </row>
    <row r="427" spans="2:27" s="324" customFormat="1" ht="42.75" hidden="1" customHeight="1" x14ac:dyDescent="0.3">
      <c r="B427" s="577"/>
      <c r="C427" s="577"/>
      <c r="D427" s="577"/>
      <c r="E427" s="577"/>
      <c r="F427" s="708" t="s">
        <v>1250</v>
      </c>
      <c r="G427" s="712">
        <v>0</v>
      </c>
      <c r="H427" s="325"/>
      <c r="I427" s="577"/>
      <c r="J427" s="641"/>
      <c r="K427" s="577">
        <v>0.44500000000000001</v>
      </c>
      <c r="L427" s="577"/>
      <c r="M427" s="558" t="s">
        <v>656</v>
      </c>
      <c r="N427" s="579"/>
      <c r="O427" s="560">
        <v>1</v>
      </c>
      <c r="P427" s="646" t="s">
        <v>1539</v>
      </c>
      <c r="Q427" s="561">
        <v>159</v>
      </c>
      <c r="R427" s="518"/>
      <c r="S427" s="558" t="s">
        <v>332</v>
      </c>
      <c r="T427" s="558" t="s">
        <v>332</v>
      </c>
      <c r="U427" s="558" t="s">
        <v>332</v>
      </c>
      <c r="V427" s="558" t="s">
        <v>332</v>
      </c>
      <c r="W427" s="375"/>
      <c r="X427" s="342"/>
      <c r="Y427" s="342"/>
      <c r="AA427" s="367">
        <v>1</v>
      </c>
    </row>
    <row r="428" spans="2:27" s="324" customFormat="1" ht="42.75" hidden="1" customHeight="1" x14ac:dyDescent="0.3">
      <c r="B428" s="577"/>
      <c r="C428" s="577"/>
      <c r="D428" s="577"/>
      <c r="E428" s="577"/>
      <c r="F428" s="708" t="s">
        <v>1251</v>
      </c>
      <c r="G428" s="712">
        <v>0</v>
      </c>
      <c r="H428" s="325"/>
      <c r="I428" s="577"/>
      <c r="J428" s="641"/>
      <c r="K428" s="577">
        <v>0.39500000000000002</v>
      </c>
      <c r="L428" s="577"/>
      <c r="M428" s="558" t="s">
        <v>656</v>
      </c>
      <c r="N428" s="579"/>
      <c r="O428" s="560">
        <v>1</v>
      </c>
      <c r="P428" s="646" t="s">
        <v>1539</v>
      </c>
      <c r="Q428" s="561">
        <v>159</v>
      </c>
      <c r="R428" s="518"/>
      <c r="S428" s="558" t="s">
        <v>332</v>
      </c>
      <c r="T428" s="558" t="s">
        <v>332</v>
      </c>
      <c r="U428" s="558" t="s">
        <v>332</v>
      </c>
      <c r="V428" s="558" t="s">
        <v>332</v>
      </c>
      <c r="W428" s="375"/>
      <c r="X428" s="342"/>
      <c r="Y428" s="342"/>
      <c r="AA428" s="367">
        <v>1</v>
      </c>
    </row>
    <row r="429" spans="2:27" s="324" customFormat="1" ht="42.75" hidden="1" customHeight="1" x14ac:dyDescent="0.3">
      <c r="B429" s="577"/>
      <c r="C429" s="577"/>
      <c r="D429" s="577"/>
      <c r="E429" s="577"/>
      <c r="F429" s="708" t="s">
        <v>1252</v>
      </c>
      <c r="G429" s="712">
        <v>0</v>
      </c>
      <c r="H429" s="325"/>
      <c r="I429" s="577"/>
      <c r="J429" s="641"/>
      <c r="K429" s="577">
        <v>0.435</v>
      </c>
      <c r="L429" s="577"/>
      <c r="M429" s="558" t="s">
        <v>656</v>
      </c>
      <c r="N429" s="579"/>
      <c r="O429" s="560">
        <v>1</v>
      </c>
      <c r="P429" s="646" t="s">
        <v>1539</v>
      </c>
      <c r="Q429" s="561">
        <v>159</v>
      </c>
      <c r="R429" s="518"/>
      <c r="S429" s="558" t="s">
        <v>332</v>
      </c>
      <c r="T429" s="558" t="s">
        <v>332</v>
      </c>
      <c r="U429" s="558" t="s">
        <v>332</v>
      </c>
      <c r="V429" s="558" t="s">
        <v>332</v>
      </c>
      <c r="W429" s="375"/>
      <c r="X429" s="342"/>
      <c r="Y429" s="342"/>
      <c r="AA429" s="367">
        <v>1</v>
      </c>
    </row>
    <row r="430" spans="2:27" s="324" customFormat="1" ht="42.75" hidden="1" customHeight="1" x14ac:dyDescent="0.3">
      <c r="B430" s="577"/>
      <c r="C430" s="577"/>
      <c r="D430" s="577"/>
      <c r="E430" s="577"/>
      <c r="F430" s="708" t="s">
        <v>1253</v>
      </c>
      <c r="G430" s="712">
        <v>0</v>
      </c>
      <c r="H430" s="325"/>
      <c r="I430" s="577"/>
      <c r="J430" s="641"/>
      <c r="K430" s="577">
        <v>0.44800000000000001</v>
      </c>
      <c r="L430" s="577"/>
      <c r="M430" s="558" t="s">
        <v>656</v>
      </c>
      <c r="N430" s="579"/>
      <c r="O430" s="560">
        <v>1</v>
      </c>
      <c r="P430" s="646" t="s">
        <v>1539</v>
      </c>
      <c r="Q430" s="561">
        <v>159</v>
      </c>
      <c r="R430" s="518"/>
      <c r="S430" s="558" t="s">
        <v>332</v>
      </c>
      <c r="T430" s="558" t="s">
        <v>332</v>
      </c>
      <c r="U430" s="558" t="s">
        <v>332</v>
      </c>
      <c r="V430" s="558" t="s">
        <v>332</v>
      </c>
      <c r="W430" s="375"/>
      <c r="X430" s="342"/>
      <c r="Y430" s="342"/>
      <c r="AA430" s="367">
        <v>1</v>
      </c>
    </row>
    <row r="431" spans="2:27" s="324" customFormat="1" ht="42.75" hidden="1" customHeight="1" x14ac:dyDescent="0.3">
      <c r="B431" s="577"/>
      <c r="C431" s="577"/>
      <c r="D431" s="577"/>
      <c r="E431" s="577"/>
      <c r="F431" s="708" t="s">
        <v>1254</v>
      </c>
      <c r="G431" s="712">
        <v>0</v>
      </c>
      <c r="H431" s="325"/>
      <c r="I431" s="577"/>
      <c r="J431" s="641"/>
      <c r="K431" s="577">
        <v>0.58399999999999996</v>
      </c>
      <c r="L431" s="577"/>
      <c r="M431" s="558" t="s">
        <v>656</v>
      </c>
      <c r="N431" s="579"/>
      <c r="O431" s="560">
        <v>1</v>
      </c>
      <c r="P431" s="646" t="s">
        <v>1539</v>
      </c>
      <c r="Q431" s="561">
        <v>159</v>
      </c>
      <c r="R431" s="518"/>
      <c r="S431" s="558" t="s">
        <v>332</v>
      </c>
      <c r="T431" s="558" t="s">
        <v>332</v>
      </c>
      <c r="U431" s="558" t="s">
        <v>332</v>
      </c>
      <c r="V431" s="558" t="s">
        <v>332</v>
      </c>
      <c r="W431" s="375"/>
      <c r="X431" s="342"/>
      <c r="Y431" s="342"/>
      <c r="AA431" s="367">
        <v>1</v>
      </c>
    </row>
    <row r="432" spans="2:27" s="324" customFormat="1" ht="42.75" hidden="1" customHeight="1" x14ac:dyDescent="0.3">
      <c r="B432" s="577"/>
      <c r="C432" s="577"/>
      <c r="D432" s="577"/>
      <c r="E432" s="577"/>
      <c r="F432" s="708" t="s">
        <v>1255</v>
      </c>
      <c r="G432" s="712">
        <v>0</v>
      </c>
      <c r="H432" s="325"/>
      <c r="I432" s="577"/>
      <c r="J432" s="641"/>
      <c r="K432" s="577">
        <v>0.49</v>
      </c>
      <c r="L432" s="577"/>
      <c r="M432" s="558" t="s">
        <v>656</v>
      </c>
      <c r="N432" s="579"/>
      <c r="O432" s="560">
        <v>1</v>
      </c>
      <c r="P432" s="646" t="s">
        <v>1539</v>
      </c>
      <c r="Q432" s="561">
        <v>159</v>
      </c>
      <c r="R432" s="518"/>
      <c r="S432" s="558" t="s">
        <v>332</v>
      </c>
      <c r="T432" s="558" t="s">
        <v>332</v>
      </c>
      <c r="U432" s="558" t="s">
        <v>332</v>
      </c>
      <c r="V432" s="558" t="s">
        <v>332</v>
      </c>
      <c r="W432" s="375"/>
      <c r="X432" s="342"/>
      <c r="Y432" s="342"/>
      <c r="AA432" s="367">
        <v>1</v>
      </c>
    </row>
    <row r="433" spans="2:27" s="324" customFormat="1" ht="42.75" customHeight="1" x14ac:dyDescent="0.3">
      <c r="B433" s="577">
        <v>89</v>
      </c>
      <c r="C433" s="715" t="s">
        <v>2193</v>
      </c>
      <c r="D433" s="715" t="s">
        <v>2195</v>
      </c>
      <c r="E433" s="577"/>
      <c r="F433" s="706" t="s">
        <v>2161</v>
      </c>
      <c r="G433" s="712">
        <v>0</v>
      </c>
      <c r="H433" s="325"/>
      <c r="I433" s="577"/>
      <c r="J433" s="641"/>
      <c r="K433" s="577"/>
      <c r="L433" s="577"/>
      <c r="M433" s="558" t="s">
        <v>656</v>
      </c>
      <c r="N433" s="579"/>
      <c r="O433" s="560" t="s">
        <v>600</v>
      </c>
      <c r="P433" s="646" t="s">
        <v>1551</v>
      </c>
      <c r="Q433" s="560">
        <v>142</v>
      </c>
      <c r="R433" s="518"/>
      <c r="S433" s="558" t="s">
        <v>332</v>
      </c>
      <c r="T433" s="558" t="s">
        <v>332</v>
      </c>
      <c r="U433" s="558" t="s">
        <v>332</v>
      </c>
      <c r="V433" s="558" t="s">
        <v>332</v>
      </c>
      <c r="W433" s="375"/>
      <c r="X433" s="342"/>
      <c r="Y433" s="342"/>
      <c r="AA433" s="367">
        <v>1</v>
      </c>
    </row>
    <row r="434" spans="2:27" s="324" customFormat="1" ht="42.75" hidden="1" customHeight="1" x14ac:dyDescent="0.3">
      <c r="B434" s="577"/>
      <c r="C434" s="577"/>
      <c r="D434" s="577"/>
      <c r="E434" s="577"/>
      <c r="F434" s="708" t="s">
        <v>1257</v>
      </c>
      <c r="G434" s="712">
        <v>0</v>
      </c>
      <c r="H434" s="325"/>
      <c r="I434" s="577"/>
      <c r="J434" s="577">
        <v>0.29699999999999999</v>
      </c>
      <c r="K434" s="577"/>
      <c r="L434" s="577"/>
      <c r="M434" s="558" t="s">
        <v>656</v>
      </c>
      <c r="N434" s="579"/>
      <c r="O434" s="560">
        <v>1</v>
      </c>
      <c r="P434" s="646" t="s">
        <v>1551</v>
      </c>
      <c r="Q434" s="560">
        <v>142</v>
      </c>
      <c r="R434" s="518"/>
      <c r="S434" s="558" t="s">
        <v>332</v>
      </c>
      <c r="T434" s="558" t="s">
        <v>332</v>
      </c>
      <c r="U434" s="558" t="s">
        <v>332</v>
      </c>
      <c r="V434" s="558" t="s">
        <v>332</v>
      </c>
      <c r="W434" s="375"/>
      <c r="X434" s="342"/>
      <c r="Y434" s="342"/>
      <c r="AA434" s="367">
        <v>1</v>
      </c>
    </row>
    <row r="435" spans="2:27" s="324" customFormat="1" ht="42.75" hidden="1" customHeight="1" x14ac:dyDescent="0.3">
      <c r="B435" s="577"/>
      <c r="C435" s="577"/>
      <c r="D435" s="577"/>
      <c r="E435" s="577"/>
      <c r="F435" s="708" t="s">
        <v>1258</v>
      </c>
      <c r="G435" s="712">
        <v>0</v>
      </c>
      <c r="H435" s="325"/>
      <c r="I435" s="577"/>
      <c r="J435" s="577">
        <v>0.29699999999999999</v>
      </c>
      <c r="K435" s="577"/>
      <c r="L435" s="577"/>
      <c r="M435" s="558" t="s">
        <v>656</v>
      </c>
      <c r="N435" s="579"/>
      <c r="O435" s="560">
        <v>1</v>
      </c>
      <c r="P435" s="646" t="s">
        <v>1551</v>
      </c>
      <c r="Q435" s="560">
        <v>142</v>
      </c>
      <c r="R435" s="518"/>
      <c r="S435" s="558" t="s">
        <v>332</v>
      </c>
      <c r="T435" s="558" t="s">
        <v>332</v>
      </c>
      <c r="U435" s="558" t="s">
        <v>332</v>
      </c>
      <c r="V435" s="558" t="s">
        <v>332</v>
      </c>
      <c r="W435" s="375"/>
      <c r="X435" s="342"/>
      <c r="Y435" s="342"/>
      <c r="AA435" s="367">
        <v>1</v>
      </c>
    </row>
    <row r="436" spans="2:27" s="324" customFormat="1" ht="42.75" hidden="1" customHeight="1" x14ac:dyDescent="0.3">
      <c r="B436" s="577"/>
      <c r="C436" s="577"/>
      <c r="D436" s="577"/>
      <c r="E436" s="577"/>
      <c r="F436" s="708" t="s">
        <v>1259</v>
      </c>
      <c r="G436" s="712">
        <v>0</v>
      </c>
      <c r="H436" s="325"/>
      <c r="I436" s="577"/>
      <c r="J436" s="641"/>
      <c r="K436" s="577">
        <v>5.0000000000000001E-3</v>
      </c>
      <c r="L436" s="577"/>
      <c r="M436" s="558" t="s">
        <v>656</v>
      </c>
      <c r="N436" s="579"/>
      <c r="O436" s="560">
        <v>1</v>
      </c>
      <c r="P436" s="646" t="s">
        <v>1551</v>
      </c>
      <c r="Q436" s="560">
        <v>142</v>
      </c>
      <c r="R436" s="518"/>
      <c r="S436" s="558" t="s">
        <v>332</v>
      </c>
      <c r="T436" s="558" t="s">
        <v>332</v>
      </c>
      <c r="U436" s="558" t="s">
        <v>332</v>
      </c>
      <c r="V436" s="558" t="s">
        <v>332</v>
      </c>
      <c r="W436" s="375"/>
      <c r="X436" s="342"/>
      <c r="Y436" s="342"/>
      <c r="AA436" s="367">
        <v>1</v>
      </c>
    </row>
    <row r="437" spans="2:27" s="324" customFormat="1" ht="42.75" hidden="1" customHeight="1" x14ac:dyDescent="0.3">
      <c r="B437" s="577"/>
      <c r="C437" s="577"/>
      <c r="D437" s="577"/>
      <c r="E437" s="577"/>
      <c r="F437" s="708" t="s">
        <v>1261</v>
      </c>
      <c r="G437" s="712">
        <v>0</v>
      </c>
      <c r="H437" s="325"/>
      <c r="I437" s="577"/>
      <c r="J437" s="641"/>
      <c r="K437" s="577">
        <v>6.9000000000000006E-2</v>
      </c>
      <c r="L437" s="577"/>
      <c r="M437" s="558" t="s">
        <v>656</v>
      </c>
      <c r="N437" s="579"/>
      <c r="O437" s="560">
        <v>1</v>
      </c>
      <c r="P437" s="646" t="s">
        <v>1551</v>
      </c>
      <c r="Q437" s="560">
        <v>142</v>
      </c>
      <c r="R437" s="518"/>
      <c r="S437" s="558" t="s">
        <v>332</v>
      </c>
      <c r="T437" s="558" t="s">
        <v>332</v>
      </c>
      <c r="U437" s="558" t="s">
        <v>332</v>
      </c>
      <c r="V437" s="558" t="s">
        <v>332</v>
      </c>
      <c r="W437" s="375"/>
      <c r="X437" s="342"/>
      <c r="Y437" s="342"/>
      <c r="AA437" s="367">
        <v>1</v>
      </c>
    </row>
    <row r="438" spans="2:27" s="324" customFormat="1" ht="42.75" hidden="1" customHeight="1" x14ac:dyDescent="0.3">
      <c r="B438" s="577"/>
      <c r="C438" s="577"/>
      <c r="D438" s="577"/>
      <c r="E438" s="577"/>
      <c r="F438" s="708" t="s">
        <v>1262</v>
      </c>
      <c r="G438" s="712">
        <v>0</v>
      </c>
      <c r="H438" s="325"/>
      <c r="I438" s="577"/>
      <c r="J438" s="641"/>
      <c r="K438" s="577">
        <v>6.9000000000000006E-2</v>
      </c>
      <c r="L438" s="577"/>
      <c r="M438" s="558" t="s">
        <v>656</v>
      </c>
      <c r="N438" s="579"/>
      <c r="O438" s="560">
        <v>1</v>
      </c>
      <c r="P438" s="646" t="s">
        <v>1551</v>
      </c>
      <c r="Q438" s="560">
        <v>142</v>
      </c>
      <c r="R438" s="518"/>
      <c r="S438" s="558" t="s">
        <v>332</v>
      </c>
      <c r="T438" s="558" t="s">
        <v>332</v>
      </c>
      <c r="U438" s="558" t="s">
        <v>332</v>
      </c>
      <c r="V438" s="558" t="s">
        <v>332</v>
      </c>
      <c r="W438" s="375"/>
      <c r="X438" s="342"/>
      <c r="Y438" s="342"/>
      <c r="AA438" s="367">
        <v>1</v>
      </c>
    </row>
    <row r="439" spans="2:27" s="324" customFormat="1" ht="42.75" hidden="1" customHeight="1" x14ac:dyDescent="0.3">
      <c r="B439" s="577"/>
      <c r="C439" s="577"/>
      <c r="D439" s="577"/>
      <c r="E439" s="577"/>
      <c r="F439" s="708" t="s">
        <v>1260</v>
      </c>
      <c r="G439" s="712">
        <v>0</v>
      </c>
      <c r="H439" s="325"/>
      <c r="I439" s="577"/>
      <c r="J439" s="641"/>
      <c r="K439" s="577">
        <v>6.9000000000000006E-2</v>
      </c>
      <c r="L439" s="577"/>
      <c r="M439" s="558" t="s">
        <v>656</v>
      </c>
      <c r="N439" s="579"/>
      <c r="O439" s="560">
        <v>1</v>
      </c>
      <c r="P439" s="646" t="s">
        <v>1551</v>
      </c>
      <c r="Q439" s="560">
        <v>142</v>
      </c>
      <c r="R439" s="518"/>
      <c r="S439" s="558" t="s">
        <v>332</v>
      </c>
      <c r="T439" s="558" t="s">
        <v>332</v>
      </c>
      <c r="U439" s="558" t="s">
        <v>332</v>
      </c>
      <c r="V439" s="558" t="s">
        <v>332</v>
      </c>
      <c r="W439" s="375"/>
      <c r="X439" s="342"/>
      <c r="Y439" s="342"/>
      <c r="AA439" s="367">
        <v>1</v>
      </c>
    </row>
    <row r="440" spans="2:27" s="324" customFormat="1" ht="42.75" hidden="1" customHeight="1" x14ac:dyDescent="0.3">
      <c r="B440" s="577"/>
      <c r="C440" s="577"/>
      <c r="D440" s="577"/>
      <c r="E440" s="577"/>
      <c r="F440" s="708" t="s">
        <v>1263</v>
      </c>
      <c r="G440" s="712">
        <v>0</v>
      </c>
      <c r="H440" s="325"/>
      <c r="I440" s="577"/>
      <c r="J440" s="641"/>
      <c r="K440" s="577">
        <v>0.11</v>
      </c>
      <c r="L440" s="577"/>
      <c r="M440" s="558" t="s">
        <v>656</v>
      </c>
      <c r="N440" s="579"/>
      <c r="O440" s="560">
        <v>1</v>
      </c>
      <c r="P440" s="646" t="s">
        <v>1551</v>
      </c>
      <c r="Q440" s="560">
        <v>142</v>
      </c>
      <c r="R440" s="518"/>
      <c r="S440" s="558" t="s">
        <v>332</v>
      </c>
      <c r="T440" s="558" t="s">
        <v>332</v>
      </c>
      <c r="U440" s="558" t="s">
        <v>332</v>
      </c>
      <c r="V440" s="558" t="s">
        <v>332</v>
      </c>
      <c r="W440" s="375"/>
      <c r="X440" s="342"/>
      <c r="Y440" s="342"/>
      <c r="AA440" s="367">
        <v>1</v>
      </c>
    </row>
    <row r="441" spans="2:27" s="324" customFormat="1" ht="42.75" hidden="1" customHeight="1" x14ac:dyDescent="0.3">
      <c r="B441" s="577"/>
      <c r="C441" s="577"/>
      <c r="D441" s="577"/>
      <c r="E441" s="577"/>
      <c r="F441" s="708" t="s">
        <v>1264</v>
      </c>
      <c r="G441" s="712">
        <v>0</v>
      </c>
      <c r="H441" s="325"/>
      <c r="I441" s="577"/>
      <c r="J441" s="641"/>
      <c r="K441" s="577">
        <v>0.11</v>
      </c>
      <c r="L441" s="577"/>
      <c r="M441" s="558" t="s">
        <v>656</v>
      </c>
      <c r="N441" s="579"/>
      <c r="O441" s="560">
        <v>1</v>
      </c>
      <c r="P441" s="646" t="s">
        <v>1551</v>
      </c>
      <c r="Q441" s="560">
        <v>142</v>
      </c>
      <c r="R441" s="518"/>
      <c r="S441" s="558" t="s">
        <v>332</v>
      </c>
      <c r="T441" s="558" t="s">
        <v>332</v>
      </c>
      <c r="U441" s="558" t="s">
        <v>332</v>
      </c>
      <c r="V441" s="558" t="s">
        <v>332</v>
      </c>
      <c r="W441" s="375"/>
      <c r="X441" s="342"/>
      <c r="Y441" s="342"/>
      <c r="AA441" s="367">
        <v>1</v>
      </c>
    </row>
    <row r="442" spans="2:27" s="324" customFormat="1" ht="42.75" hidden="1" customHeight="1" x14ac:dyDescent="0.3">
      <c r="B442" s="577"/>
      <c r="C442" s="577"/>
      <c r="D442" s="577"/>
      <c r="E442" s="577"/>
      <c r="F442" s="708" t="s">
        <v>1265</v>
      </c>
      <c r="G442" s="712">
        <v>0</v>
      </c>
      <c r="H442" s="325"/>
      <c r="I442" s="577"/>
      <c r="J442" s="641"/>
      <c r="K442" s="577">
        <v>0.14399999999999999</v>
      </c>
      <c r="L442" s="577"/>
      <c r="M442" s="558" t="s">
        <v>656</v>
      </c>
      <c r="N442" s="579"/>
      <c r="O442" s="560">
        <v>1</v>
      </c>
      <c r="P442" s="646" t="s">
        <v>1551</v>
      </c>
      <c r="Q442" s="560">
        <v>142</v>
      </c>
      <c r="R442" s="518"/>
      <c r="S442" s="558" t="s">
        <v>332</v>
      </c>
      <c r="T442" s="558" t="s">
        <v>332</v>
      </c>
      <c r="U442" s="558" t="s">
        <v>332</v>
      </c>
      <c r="V442" s="558" t="s">
        <v>332</v>
      </c>
      <c r="W442" s="375"/>
      <c r="X442" s="342"/>
      <c r="Y442" s="342"/>
      <c r="AA442" s="367">
        <v>1</v>
      </c>
    </row>
    <row r="443" spans="2:27" s="324" customFormat="1" ht="42.75" hidden="1" customHeight="1" x14ac:dyDescent="0.3">
      <c r="B443" s="577"/>
      <c r="C443" s="577"/>
      <c r="D443" s="577"/>
      <c r="E443" s="577"/>
      <c r="F443" s="708" t="s">
        <v>1266</v>
      </c>
      <c r="G443" s="712">
        <v>0</v>
      </c>
      <c r="H443" s="325"/>
      <c r="I443" s="577"/>
      <c r="J443" s="641"/>
      <c r="K443" s="577">
        <v>0.14399999999999999</v>
      </c>
      <c r="L443" s="577"/>
      <c r="M443" s="558" t="s">
        <v>656</v>
      </c>
      <c r="N443" s="579"/>
      <c r="O443" s="560">
        <v>1</v>
      </c>
      <c r="P443" s="646" t="s">
        <v>1551</v>
      </c>
      <c r="Q443" s="560">
        <v>142</v>
      </c>
      <c r="R443" s="518"/>
      <c r="S443" s="558" t="s">
        <v>332</v>
      </c>
      <c r="T443" s="558" t="s">
        <v>332</v>
      </c>
      <c r="U443" s="558" t="s">
        <v>332</v>
      </c>
      <c r="V443" s="558" t="s">
        <v>332</v>
      </c>
      <c r="W443" s="375"/>
      <c r="X443" s="342"/>
      <c r="Y443" s="342"/>
      <c r="AA443" s="367">
        <v>1</v>
      </c>
    </row>
    <row r="444" spans="2:27" s="324" customFormat="1" ht="42.75" hidden="1" customHeight="1" x14ac:dyDescent="0.3">
      <c r="B444" s="577"/>
      <c r="C444" s="577"/>
      <c r="D444" s="577"/>
      <c r="E444" s="577"/>
      <c r="F444" s="708" t="s">
        <v>1267</v>
      </c>
      <c r="G444" s="712">
        <v>0</v>
      </c>
      <c r="H444" s="325"/>
      <c r="I444" s="577"/>
      <c r="J444" s="641"/>
      <c r="K444" s="577">
        <v>0.17899999999999999</v>
      </c>
      <c r="L444" s="577"/>
      <c r="M444" s="558" t="s">
        <v>656</v>
      </c>
      <c r="N444" s="579"/>
      <c r="O444" s="560">
        <v>1</v>
      </c>
      <c r="P444" s="646" t="s">
        <v>1551</v>
      </c>
      <c r="Q444" s="560">
        <v>142</v>
      </c>
      <c r="R444" s="518"/>
      <c r="S444" s="558" t="s">
        <v>332</v>
      </c>
      <c r="T444" s="558" t="s">
        <v>332</v>
      </c>
      <c r="U444" s="558" t="s">
        <v>332</v>
      </c>
      <c r="V444" s="558" t="s">
        <v>332</v>
      </c>
      <c r="W444" s="375"/>
      <c r="X444" s="342"/>
      <c r="Y444" s="342"/>
      <c r="AA444" s="367">
        <v>1</v>
      </c>
    </row>
    <row r="445" spans="2:27" s="324" customFormat="1" ht="42.75" hidden="1" customHeight="1" x14ac:dyDescent="0.3">
      <c r="B445" s="577"/>
      <c r="C445" s="577"/>
      <c r="D445" s="577"/>
      <c r="E445" s="577"/>
      <c r="F445" s="708" t="s">
        <v>1268</v>
      </c>
      <c r="G445" s="712">
        <v>0</v>
      </c>
      <c r="H445" s="325"/>
      <c r="I445" s="577"/>
      <c r="J445" s="641"/>
      <c r="K445" s="577">
        <v>0.17899999999999999</v>
      </c>
      <c r="L445" s="577"/>
      <c r="M445" s="558" t="s">
        <v>656</v>
      </c>
      <c r="N445" s="579"/>
      <c r="O445" s="560">
        <v>1</v>
      </c>
      <c r="P445" s="646" t="s">
        <v>1551</v>
      </c>
      <c r="Q445" s="560">
        <v>142</v>
      </c>
      <c r="R445" s="518"/>
      <c r="S445" s="558" t="s">
        <v>332</v>
      </c>
      <c r="T445" s="558" t="s">
        <v>332</v>
      </c>
      <c r="U445" s="558" t="s">
        <v>332</v>
      </c>
      <c r="V445" s="558" t="s">
        <v>332</v>
      </c>
      <c r="W445" s="375"/>
      <c r="X445" s="342"/>
      <c r="Y445" s="342"/>
      <c r="AA445" s="367">
        <v>1</v>
      </c>
    </row>
    <row r="446" spans="2:27" s="324" customFormat="1" ht="42.75" hidden="1" customHeight="1" x14ac:dyDescent="0.3">
      <c r="B446" s="577"/>
      <c r="C446" s="577"/>
      <c r="D446" s="577"/>
      <c r="E446" s="577"/>
      <c r="F446" s="708" t="s">
        <v>1269</v>
      </c>
      <c r="G446" s="712">
        <v>0</v>
      </c>
      <c r="H446" s="325"/>
      <c r="I446" s="577"/>
      <c r="J446" s="641"/>
      <c r="K446" s="577">
        <v>0.14699999999999999</v>
      </c>
      <c r="L446" s="577"/>
      <c r="M446" s="558" t="s">
        <v>656</v>
      </c>
      <c r="N446" s="579"/>
      <c r="O446" s="560">
        <v>1</v>
      </c>
      <c r="P446" s="646" t="s">
        <v>1551</v>
      </c>
      <c r="Q446" s="560">
        <v>142</v>
      </c>
      <c r="R446" s="518"/>
      <c r="S446" s="558" t="s">
        <v>332</v>
      </c>
      <c r="T446" s="558" t="s">
        <v>332</v>
      </c>
      <c r="U446" s="558" t="s">
        <v>332</v>
      </c>
      <c r="V446" s="558" t="s">
        <v>332</v>
      </c>
      <c r="W446" s="375"/>
      <c r="X446" s="342"/>
      <c r="Y446" s="342"/>
      <c r="AA446" s="367">
        <v>1</v>
      </c>
    </row>
    <row r="447" spans="2:27" s="324" customFormat="1" ht="42.75" hidden="1" customHeight="1" x14ac:dyDescent="0.3">
      <c r="B447" s="577"/>
      <c r="C447" s="577"/>
      <c r="D447" s="577"/>
      <c r="E447" s="577"/>
      <c r="F447" s="708" t="s">
        <v>1270</v>
      </c>
      <c r="G447" s="712">
        <v>0</v>
      </c>
      <c r="H447" s="325"/>
      <c r="I447" s="577"/>
      <c r="J447" s="641"/>
      <c r="K447" s="577">
        <v>0.14699999999999999</v>
      </c>
      <c r="L447" s="577"/>
      <c r="M447" s="558" t="s">
        <v>656</v>
      </c>
      <c r="N447" s="579"/>
      <c r="O447" s="560">
        <v>1</v>
      </c>
      <c r="P447" s="646" t="s">
        <v>1551</v>
      </c>
      <c r="Q447" s="560">
        <v>142</v>
      </c>
      <c r="R447" s="518"/>
      <c r="S447" s="558" t="s">
        <v>332</v>
      </c>
      <c r="T447" s="558" t="s">
        <v>332</v>
      </c>
      <c r="U447" s="558" t="s">
        <v>332</v>
      </c>
      <c r="V447" s="558" t="s">
        <v>332</v>
      </c>
      <c r="W447" s="375"/>
      <c r="X447" s="342"/>
      <c r="Y447" s="342"/>
      <c r="AA447" s="367">
        <v>1</v>
      </c>
    </row>
    <row r="448" spans="2:27" s="324" customFormat="1" ht="42.75" customHeight="1" x14ac:dyDescent="0.3">
      <c r="B448" s="577">
        <v>90</v>
      </c>
      <c r="C448" s="715" t="s">
        <v>2190</v>
      </c>
      <c r="D448" s="715" t="s">
        <v>2200</v>
      </c>
      <c r="E448" s="577"/>
      <c r="F448" s="706" t="s">
        <v>2162</v>
      </c>
      <c r="G448" s="712">
        <v>0</v>
      </c>
      <c r="H448" s="325"/>
      <c r="I448" s="577"/>
      <c r="J448" s="641"/>
      <c r="K448" s="577"/>
      <c r="L448" s="577"/>
      <c r="M448" s="558" t="s">
        <v>656</v>
      </c>
      <c r="N448" s="579"/>
      <c r="O448" s="560" t="s">
        <v>600</v>
      </c>
      <c r="P448" s="646" t="s">
        <v>1540</v>
      </c>
      <c r="Q448" s="561">
        <v>143</v>
      </c>
      <c r="R448" s="518"/>
      <c r="S448" s="558" t="s">
        <v>332</v>
      </c>
      <c r="T448" s="558" t="s">
        <v>332</v>
      </c>
      <c r="U448" s="558" t="s">
        <v>332</v>
      </c>
      <c r="V448" s="558" t="s">
        <v>332</v>
      </c>
      <c r="W448" s="375"/>
      <c r="X448" s="342"/>
      <c r="Y448" s="342"/>
      <c r="AA448" s="367">
        <v>1</v>
      </c>
    </row>
    <row r="449" spans="2:27" s="324" customFormat="1" ht="42.75" hidden="1" customHeight="1" x14ac:dyDescent="0.3">
      <c r="B449" s="577"/>
      <c r="C449" s="577"/>
      <c r="D449" s="577"/>
      <c r="E449" s="577"/>
      <c r="F449" s="708" t="s">
        <v>1306</v>
      </c>
      <c r="G449" s="712">
        <v>0</v>
      </c>
      <c r="H449" s="325"/>
      <c r="I449" s="577"/>
      <c r="J449" s="577">
        <v>1.8</v>
      </c>
      <c r="K449" s="577"/>
      <c r="L449" s="577"/>
      <c r="M449" s="558" t="s">
        <v>656</v>
      </c>
      <c r="N449" s="579"/>
      <c r="O449" s="560">
        <v>1</v>
      </c>
      <c r="P449" s="646" t="s">
        <v>1540</v>
      </c>
      <c r="Q449" s="561">
        <v>143</v>
      </c>
      <c r="R449" s="518"/>
      <c r="S449" s="558" t="s">
        <v>332</v>
      </c>
      <c r="T449" s="558" t="s">
        <v>332</v>
      </c>
      <c r="U449" s="558" t="s">
        <v>332</v>
      </c>
      <c r="V449" s="558" t="s">
        <v>332</v>
      </c>
      <c r="W449" s="375"/>
      <c r="X449" s="342"/>
      <c r="Y449" s="342"/>
      <c r="AA449" s="367">
        <v>1</v>
      </c>
    </row>
    <row r="450" spans="2:27" s="324" customFormat="1" ht="42.75" hidden="1" customHeight="1" x14ac:dyDescent="0.3">
      <c r="B450" s="577"/>
      <c r="C450" s="577"/>
      <c r="D450" s="577"/>
      <c r="E450" s="577"/>
      <c r="F450" s="708" t="s">
        <v>1307</v>
      </c>
      <c r="G450" s="712">
        <v>0</v>
      </c>
      <c r="H450" s="325"/>
      <c r="I450" s="577"/>
      <c r="J450" s="577">
        <v>1.8</v>
      </c>
      <c r="K450" s="577"/>
      <c r="L450" s="577"/>
      <c r="M450" s="558" t="s">
        <v>656</v>
      </c>
      <c r="N450" s="579"/>
      <c r="O450" s="560">
        <v>1</v>
      </c>
      <c r="P450" s="646" t="s">
        <v>1540</v>
      </c>
      <c r="Q450" s="561">
        <v>143</v>
      </c>
      <c r="R450" s="518"/>
      <c r="S450" s="558" t="s">
        <v>332</v>
      </c>
      <c r="T450" s="558" t="s">
        <v>332</v>
      </c>
      <c r="U450" s="558" t="s">
        <v>332</v>
      </c>
      <c r="V450" s="558" t="s">
        <v>332</v>
      </c>
      <c r="W450" s="375"/>
      <c r="X450" s="342"/>
      <c r="Y450" s="342"/>
      <c r="AA450" s="367">
        <v>1</v>
      </c>
    </row>
    <row r="451" spans="2:27" s="324" customFormat="1" ht="42.75" hidden="1" customHeight="1" x14ac:dyDescent="0.3">
      <c r="B451" s="577"/>
      <c r="C451" s="577"/>
      <c r="D451" s="577"/>
      <c r="E451" s="577"/>
      <c r="F451" s="708" t="s">
        <v>1308</v>
      </c>
      <c r="G451" s="712">
        <v>0</v>
      </c>
      <c r="H451" s="325"/>
      <c r="I451" s="577"/>
      <c r="J451" s="577">
        <v>1.8</v>
      </c>
      <c r="K451" s="577"/>
      <c r="L451" s="577"/>
      <c r="M451" s="558" t="s">
        <v>656</v>
      </c>
      <c r="N451" s="579"/>
      <c r="O451" s="560">
        <v>1</v>
      </c>
      <c r="P451" s="646" t="s">
        <v>1540</v>
      </c>
      <c r="Q451" s="561">
        <v>143</v>
      </c>
      <c r="R451" s="518"/>
      <c r="S451" s="558" t="s">
        <v>332</v>
      </c>
      <c r="T451" s="558" t="s">
        <v>332</v>
      </c>
      <c r="U451" s="558" t="s">
        <v>332</v>
      </c>
      <c r="V451" s="558" t="s">
        <v>332</v>
      </c>
      <c r="W451" s="375"/>
      <c r="X451" s="342"/>
      <c r="Y451" s="342"/>
      <c r="AA451" s="367">
        <v>1</v>
      </c>
    </row>
    <row r="452" spans="2:27" s="324" customFormat="1" ht="42.75" hidden="1" customHeight="1" x14ac:dyDescent="0.3">
      <c r="B452" s="577"/>
      <c r="C452" s="577"/>
      <c r="D452" s="577"/>
      <c r="E452" s="577"/>
      <c r="F452" s="708" t="s">
        <v>1272</v>
      </c>
      <c r="G452" s="712">
        <v>0</v>
      </c>
      <c r="H452" s="325"/>
      <c r="I452" s="577"/>
      <c r="J452" s="577">
        <v>1.8</v>
      </c>
      <c r="K452" s="577"/>
      <c r="L452" s="577"/>
      <c r="M452" s="558" t="s">
        <v>656</v>
      </c>
      <c r="N452" s="579"/>
      <c r="O452" s="560">
        <v>1</v>
      </c>
      <c r="P452" s="646" t="s">
        <v>1540</v>
      </c>
      <c r="Q452" s="561">
        <v>143</v>
      </c>
      <c r="R452" s="518"/>
      <c r="S452" s="558" t="s">
        <v>332</v>
      </c>
      <c r="T452" s="558" t="s">
        <v>332</v>
      </c>
      <c r="U452" s="558" t="s">
        <v>332</v>
      </c>
      <c r="V452" s="558" t="s">
        <v>332</v>
      </c>
      <c r="W452" s="375"/>
      <c r="X452" s="342"/>
      <c r="Y452" s="342"/>
      <c r="AA452" s="367">
        <v>1</v>
      </c>
    </row>
    <row r="453" spans="2:27" s="324" customFormat="1" ht="42.75" hidden="1" customHeight="1" x14ac:dyDescent="0.3">
      <c r="B453" s="577"/>
      <c r="C453" s="577"/>
      <c r="D453" s="577"/>
      <c r="E453" s="577"/>
      <c r="F453" s="708" t="s">
        <v>1309</v>
      </c>
      <c r="G453" s="712">
        <v>0</v>
      </c>
      <c r="H453" s="325"/>
      <c r="I453" s="577"/>
      <c r="J453" s="641"/>
      <c r="K453" s="577">
        <v>0.22800000000000001</v>
      </c>
      <c r="L453" s="577"/>
      <c r="M453" s="558" t="s">
        <v>656</v>
      </c>
      <c r="N453" s="579"/>
      <c r="O453" s="560">
        <v>1</v>
      </c>
      <c r="P453" s="646" t="s">
        <v>1541</v>
      </c>
      <c r="Q453" s="561">
        <v>144</v>
      </c>
      <c r="R453" s="518"/>
      <c r="S453" s="558" t="s">
        <v>332</v>
      </c>
      <c r="T453" s="558" t="s">
        <v>332</v>
      </c>
      <c r="U453" s="558" t="s">
        <v>332</v>
      </c>
      <c r="V453" s="558" t="s">
        <v>332</v>
      </c>
      <c r="W453" s="375"/>
      <c r="X453" s="342"/>
      <c r="Y453" s="342"/>
      <c r="AA453" s="367">
        <v>1</v>
      </c>
    </row>
    <row r="454" spans="2:27" s="324" customFormat="1" ht="42.75" hidden="1" customHeight="1" x14ac:dyDescent="0.3">
      <c r="B454" s="577"/>
      <c r="C454" s="577"/>
      <c r="D454" s="577"/>
      <c r="E454" s="577"/>
      <c r="F454" s="708" t="s">
        <v>1310</v>
      </c>
      <c r="G454" s="712">
        <v>0</v>
      </c>
      <c r="H454" s="325"/>
      <c r="I454" s="577"/>
      <c r="J454" s="641"/>
      <c r="K454" s="577">
        <v>0.22800000000000001</v>
      </c>
      <c r="L454" s="577"/>
      <c r="M454" s="558" t="s">
        <v>656</v>
      </c>
      <c r="N454" s="579"/>
      <c r="O454" s="560">
        <v>1</v>
      </c>
      <c r="P454" s="646" t="s">
        <v>1541</v>
      </c>
      <c r="Q454" s="561">
        <v>144</v>
      </c>
      <c r="R454" s="518"/>
      <c r="S454" s="558" t="s">
        <v>332</v>
      </c>
      <c r="T454" s="558" t="s">
        <v>332</v>
      </c>
      <c r="U454" s="558" t="s">
        <v>332</v>
      </c>
      <c r="V454" s="558" t="s">
        <v>332</v>
      </c>
      <c r="W454" s="375"/>
      <c r="X454" s="342"/>
      <c r="Y454" s="342"/>
      <c r="AA454" s="367">
        <v>1</v>
      </c>
    </row>
    <row r="455" spans="2:27" s="324" customFormat="1" ht="42.75" hidden="1" customHeight="1" x14ac:dyDescent="0.3">
      <c r="B455" s="577"/>
      <c r="C455" s="577"/>
      <c r="D455" s="577"/>
      <c r="E455" s="577"/>
      <c r="F455" s="708" t="s">
        <v>1311</v>
      </c>
      <c r="G455" s="712">
        <v>0</v>
      </c>
      <c r="H455" s="325"/>
      <c r="I455" s="577"/>
      <c r="J455" s="641"/>
      <c r="K455" s="577">
        <v>0.39</v>
      </c>
      <c r="L455" s="577"/>
      <c r="M455" s="558" t="s">
        <v>656</v>
      </c>
      <c r="N455" s="579"/>
      <c r="O455" s="560">
        <v>1</v>
      </c>
      <c r="P455" s="646" t="s">
        <v>1541</v>
      </c>
      <c r="Q455" s="561">
        <v>144</v>
      </c>
      <c r="R455" s="518"/>
      <c r="S455" s="558" t="s">
        <v>332</v>
      </c>
      <c r="T455" s="558" t="s">
        <v>332</v>
      </c>
      <c r="U455" s="558" t="s">
        <v>332</v>
      </c>
      <c r="V455" s="558" t="s">
        <v>332</v>
      </c>
      <c r="W455" s="375"/>
      <c r="X455" s="342"/>
      <c r="Y455" s="342"/>
      <c r="AA455" s="367">
        <v>1</v>
      </c>
    </row>
    <row r="456" spans="2:27" s="324" customFormat="1" ht="42.75" hidden="1" customHeight="1" x14ac:dyDescent="0.3">
      <c r="B456" s="577"/>
      <c r="C456" s="577"/>
      <c r="D456" s="577"/>
      <c r="E456" s="577"/>
      <c r="F456" s="708" t="s">
        <v>1312</v>
      </c>
      <c r="G456" s="712">
        <v>0</v>
      </c>
      <c r="H456" s="325"/>
      <c r="I456" s="577"/>
      <c r="J456" s="641"/>
      <c r="K456" s="577">
        <v>0.39</v>
      </c>
      <c r="L456" s="577"/>
      <c r="M456" s="558" t="s">
        <v>656</v>
      </c>
      <c r="N456" s="579"/>
      <c r="O456" s="560">
        <v>1</v>
      </c>
      <c r="P456" s="646" t="s">
        <v>1541</v>
      </c>
      <c r="Q456" s="561">
        <v>144</v>
      </c>
      <c r="R456" s="518"/>
      <c r="S456" s="558" t="s">
        <v>332</v>
      </c>
      <c r="T456" s="558" t="s">
        <v>332</v>
      </c>
      <c r="U456" s="558" t="s">
        <v>332</v>
      </c>
      <c r="V456" s="558" t="s">
        <v>332</v>
      </c>
      <c r="W456" s="375"/>
      <c r="X456" s="342"/>
      <c r="Y456" s="342"/>
      <c r="AA456" s="367">
        <v>1</v>
      </c>
    </row>
    <row r="457" spans="2:27" s="324" customFormat="1" ht="42.75" hidden="1" customHeight="1" x14ac:dyDescent="0.3">
      <c r="B457" s="577"/>
      <c r="C457" s="577"/>
      <c r="D457" s="577"/>
      <c r="E457" s="577"/>
      <c r="F457" s="708" t="s">
        <v>1313</v>
      </c>
      <c r="G457" s="712">
        <v>0</v>
      </c>
      <c r="H457" s="325"/>
      <c r="I457" s="577"/>
      <c r="J457" s="641"/>
      <c r="K457" s="577">
        <v>7.5999999999999998E-2</v>
      </c>
      <c r="L457" s="577"/>
      <c r="M457" s="558" t="s">
        <v>656</v>
      </c>
      <c r="N457" s="579"/>
      <c r="O457" s="560">
        <v>1</v>
      </c>
      <c r="P457" s="646" t="s">
        <v>1541</v>
      </c>
      <c r="Q457" s="561">
        <v>144</v>
      </c>
      <c r="R457" s="518"/>
      <c r="S457" s="558" t="s">
        <v>332</v>
      </c>
      <c r="T457" s="558" t="s">
        <v>332</v>
      </c>
      <c r="U457" s="558" t="s">
        <v>332</v>
      </c>
      <c r="V457" s="558" t="s">
        <v>332</v>
      </c>
      <c r="W457" s="375"/>
      <c r="X457" s="342"/>
      <c r="Y457" s="342"/>
      <c r="AA457" s="367">
        <v>1</v>
      </c>
    </row>
    <row r="458" spans="2:27" s="324" customFormat="1" ht="42.75" hidden="1" customHeight="1" x14ac:dyDescent="0.3">
      <c r="B458" s="577"/>
      <c r="C458" s="577"/>
      <c r="D458" s="577"/>
      <c r="E458" s="577"/>
      <c r="F458" s="708" t="s">
        <v>1314</v>
      </c>
      <c r="G458" s="712">
        <v>0</v>
      </c>
      <c r="H458" s="325"/>
      <c r="I458" s="577"/>
      <c r="J458" s="641"/>
      <c r="K458" s="577">
        <v>7.5999999999999998E-2</v>
      </c>
      <c r="L458" s="577"/>
      <c r="M458" s="558" t="s">
        <v>656</v>
      </c>
      <c r="N458" s="579"/>
      <c r="O458" s="560">
        <v>1</v>
      </c>
      <c r="P458" s="646" t="s">
        <v>1541</v>
      </c>
      <c r="Q458" s="561">
        <v>144</v>
      </c>
      <c r="R458" s="518"/>
      <c r="S458" s="558" t="s">
        <v>332</v>
      </c>
      <c r="T458" s="558" t="s">
        <v>332</v>
      </c>
      <c r="U458" s="558" t="s">
        <v>332</v>
      </c>
      <c r="V458" s="558" t="s">
        <v>332</v>
      </c>
      <c r="W458" s="375"/>
      <c r="X458" s="342"/>
      <c r="Y458" s="342"/>
      <c r="AA458" s="367">
        <v>1</v>
      </c>
    </row>
    <row r="459" spans="2:27" s="324" customFormat="1" ht="42.75" hidden="1" customHeight="1" x14ac:dyDescent="0.3">
      <c r="B459" s="577"/>
      <c r="C459" s="577"/>
      <c r="D459" s="577"/>
      <c r="E459" s="577"/>
      <c r="F459" s="708" t="s">
        <v>1315</v>
      </c>
      <c r="G459" s="712">
        <v>0</v>
      </c>
      <c r="H459" s="325"/>
      <c r="I459" s="577"/>
      <c r="J459" s="641"/>
      <c r="K459" s="577">
        <v>0.13</v>
      </c>
      <c r="L459" s="577"/>
      <c r="M459" s="558" t="s">
        <v>656</v>
      </c>
      <c r="N459" s="579"/>
      <c r="O459" s="560">
        <v>1</v>
      </c>
      <c r="P459" s="646" t="s">
        <v>1541</v>
      </c>
      <c r="Q459" s="561">
        <v>144</v>
      </c>
      <c r="R459" s="518"/>
      <c r="S459" s="558" t="s">
        <v>332</v>
      </c>
      <c r="T459" s="558" t="s">
        <v>332</v>
      </c>
      <c r="U459" s="558" t="s">
        <v>332</v>
      </c>
      <c r="V459" s="558" t="s">
        <v>332</v>
      </c>
      <c r="W459" s="375"/>
      <c r="X459" s="342"/>
      <c r="Y459" s="342"/>
      <c r="AA459" s="367">
        <v>1</v>
      </c>
    </row>
    <row r="460" spans="2:27" s="324" customFormat="1" ht="42.75" hidden="1" customHeight="1" x14ac:dyDescent="0.3">
      <c r="B460" s="577"/>
      <c r="C460" s="577"/>
      <c r="D460" s="577"/>
      <c r="E460" s="577"/>
      <c r="F460" s="708" t="s">
        <v>1316</v>
      </c>
      <c r="G460" s="712">
        <v>0</v>
      </c>
      <c r="H460" s="325"/>
      <c r="I460" s="577"/>
      <c r="J460" s="641"/>
      <c r="K460" s="577">
        <v>0.13</v>
      </c>
      <c r="L460" s="577"/>
      <c r="M460" s="558" t="s">
        <v>656</v>
      </c>
      <c r="N460" s="579"/>
      <c r="O460" s="560">
        <v>1</v>
      </c>
      <c r="P460" s="646" t="s">
        <v>1541</v>
      </c>
      <c r="Q460" s="561">
        <v>144</v>
      </c>
      <c r="R460" s="518"/>
      <c r="S460" s="558" t="s">
        <v>332</v>
      </c>
      <c r="T460" s="558" t="s">
        <v>332</v>
      </c>
      <c r="U460" s="558" t="s">
        <v>332</v>
      </c>
      <c r="V460" s="558" t="s">
        <v>332</v>
      </c>
      <c r="W460" s="375"/>
      <c r="X460" s="342"/>
      <c r="Y460" s="342"/>
      <c r="AA460" s="367">
        <v>1</v>
      </c>
    </row>
    <row r="461" spans="2:27" s="324" customFormat="1" ht="42.75" hidden="1" customHeight="1" x14ac:dyDescent="0.3">
      <c r="B461" s="577"/>
      <c r="C461" s="577"/>
      <c r="D461" s="577"/>
      <c r="E461" s="577"/>
      <c r="F461" s="708" t="s">
        <v>1317</v>
      </c>
      <c r="G461" s="712">
        <v>0</v>
      </c>
      <c r="H461" s="325"/>
      <c r="I461" s="577"/>
      <c r="J461" s="641"/>
      <c r="K461" s="577">
        <v>5.8000000000000003E-2</v>
      </c>
      <c r="L461" s="577"/>
      <c r="M461" s="558" t="s">
        <v>656</v>
      </c>
      <c r="N461" s="579"/>
      <c r="O461" s="560">
        <v>1</v>
      </c>
      <c r="P461" s="646" t="s">
        <v>1541</v>
      </c>
      <c r="Q461" s="561">
        <v>144</v>
      </c>
      <c r="R461" s="518"/>
      <c r="S461" s="558" t="s">
        <v>332</v>
      </c>
      <c r="T461" s="558" t="s">
        <v>332</v>
      </c>
      <c r="U461" s="558" t="s">
        <v>332</v>
      </c>
      <c r="V461" s="558" t="s">
        <v>332</v>
      </c>
      <c r="W461" s="375"/>
      <c r="X461" s="342"/>
      <c r="Y461" s="342"/>
      <c r="AA461" s="367">
        <v>1</v>
      </c>
    </row>
    <row r="462" spans="2:27" s="324" customFormat="1" ht="42.75" hidden="1" customHeight="1" x14ac:dyDescent="0.3">
      <c r="B462" s="577"/>
      <c r="C462" s="577"/>
      <c r="D462" s="577"/>
      <c r="E462" s="577"/>
      <c r="F462" s="708" t="s">
        <v>1318</v>
      </c>
      <c r="G462" s="712">
        <v>0</v>
      </c>
      <c r="H462" s="325"/>
      <c r="I462" s="577"/>
      <c r="J462" s="641"/>
      <c r="K462" s="577">
        <v>0.21299999999999999</v>
      </c>
      <c r="L462" s="577"/>
      <c r="M462" s="558" t="s">
        <v>656</v>
      </c>
      <c r="N462" s="579"/>
      <c r="O462" s="560">
        <v>1</v>
      </c>
      <c r="P462" s="646" t="s">
        <v>1541</v>
      </c>
      <c r="Q462" s="561">
        <v>144</v>
      </c>
      <c r="R462" s="518"/>
      <c r="S462" s="558" t="s">
        <v>332</v>
      </c>
      <c r="T462" s="558" t="s">
        <v>332</v>
      </c>
      <c r="U462" s="558" t="s">
        <v>332</v>
      </c>
      <c r="V462" s="558" t="s">
        <v>332</v>
      </c>
      <c r="W462" s="375"/>
      <c r="X462" s="342"/>
      <c r="Y462" s="342"/>
      <c r="AA462" s="367">
        <v>1</v>
      </c>
    </row>
    <row r="463" spans="2:27" s="324" customFormat="1" ht="42.75" customHeight="1" x14ac:dyDescent="0.3">
      <c r="B463" s="577">
        <v>91</v>
      </c>
      <c r="C463" s="715" t="s">
        <v>2196</v>
      </c>
      <c r="D463" s="715" t="s">
        <v>2197</v>
      </c>
      <c r="E463" s="577"/>
      <c r="F463" s="706" t="s">
        <v>2164</v>
      </c>
      <c r="G463" s="712">
        <v>0</v>
      </c>
      <c r="H463" s="325"/>
      <c r="I463" s="577"/>
      <c r="J463" s="641"/>
      <c r="K463" s="577"/>
      <c r="L463" s="577"/>
      <c r="M463" s="558" t="s">
        <v>656</v>
      </c>
      <c r="N463" s="579"/>
      <c r="O463" s="560" t="s">
        <v>600</v>
      </c>
      <c r="P463" s="646" t="s">
        <v>1507</v>
      </c>
      <c r="Q463" s="561">
        <v>145</v>
      </c>
      <c r="R463" s="518"/>
      <c r="S463" s="558" t="s">
        <v>332</v>
      </c>
      <c r="T463" s="558" t="s">
        <v>332</v>
      </c>
      <c r="U463" s="558" t="s">
        <v>332</v>
      </c>
      <c r="V463" s="558" t="s">
        <v>332</v>
      </c>
      <c r="W463" s="375"/>
      <c r="X463" s="342"/>
      <c r="Y463" s="342"/>
      <c r="AA463" s="367">
        <v>1</v>
      </c>
    </row>
    <row r="464" spans="2:27" s="324" customFormat="1" ht="42.75" hidden="1" customHeight="1" x14ac:dyDescent="0.3">
      <c r="B464" s="577"/>
      <c r="C464" s="715" t="s">
        <v>2196</v>
      </c>
      <c r="D464" s="715" t="s">
        <v>2197</v>
      </c>
      <c r="E464" s="577"/>
      <c r="F464" s="708" t="s">
        <v>1275</v>
      </c>
      <c r="G464" s="712">
        <v>0</v>
      </c>
      <c r="H464" s="325"/>
      <c r="I464" s="577"/>
      <c r="J464" s="641"/>
      <c r="K464" s="577">
        <v>2</v>
      </c>
      <c r="L464" s="577"/>
      <c r="M464" s="558" t="s">
        <v>656</v>
      </c>
      <c r="N464" s="579"/>
      <c r="O464" s="560">
        <v>1</v>
      </c>
      <c r="P464" s="646" t="s">
        <v>1507</v>
      </c>
      <c r="Q464" s="561">
        <v>145</v>
      </c>
      <c r="R464" s="518"/>
      <c r="S464" s="558" t="s">
        <v>332</v>
      </c>
      <c r="T464" s="558" t="s">
        <v>332</v>
      </c>
      <c r="U464" s="558" t="s">
        <v>332</v>
      </c>
      <c r="V464" s="558" t="s">
        <v>332</v>
      </c>
      <c r="W464" s="375"/>
      <c r="X464" s="342"/>
      <c r="Y464" s="342"/>
      <c r="AA464" s="367">
        <v>1</v>
      </c>
    </row>
    <row r="465" spans="2:27" s="324" customFormat="1" ht="42.75" customHeight="1" x14ac:dyDescent="0.3">
      <c r="B465" s="577">
        <v>92</v>
      </c>
      <c r="C465" s="715" t="s">
        <v>2196</v>
      </c>
      <c r="D465" s="715" t="s">
        <v>2197</v>
      </c>
      <c r="E465" s="577"/>
      <c r="F465" s="706" t="s">
        <v>2163</v>
      </c>
      <c r="G465" s="712">
        <v>0</v>
      </c>
      <c r="H465" s="325"/>
      <c r="I465" s="577"/>
      <c r="J465" s="641"/>
      <c r="K465" s="577"/>
      <c r="L465" s="577"/>
      <c r="M465" s="558" t="s">
        <v>656</v>
      </c>
      <c r="N465" s="579"/>
      <c r="O465" s="560" t="s">
        <v>600</v>
      </c>
      <c r="P465" s="646" t="s">
        <v>1507</v>
      </c>
      <c r="Q465" s="561">
        <v>145</v>
      </c>
      <c r="R465" s="518"/>
      <c r="S465" s="558" t="s">
        <v>332</v>
      </c>
      <c r="T465" s="558" t="s">
        <v>332</v>
      </c>
      <c r="U465" s="558" t="s">
        <v>332</v>
      </c>
      <c r="V465" s="558" t="s">
        <v>332</v>
      </c>
      <c r="W465" s="375"/>
      <c r="X465" s="342"/>
      <c r="Y465" s="342"/>
      <c r="AA465" s="367">
        <v>1</v>
      </c>
    </row>
    <row r="466" spans="2:27" s="324" customFormat="1" ht="42.75" customHeight="1" x14ac:dyDescent="0.3">
      <c r="B466" s="577">
        <v>93</v>
      </c>
      <c r="C466" s="715" t="s">
        <v>2196</v>
      </c>
      <c r="D466" s="715" t="s">
        <v>2197</v>
      </c>
      <c r="E466" s="577"/>
      <c r="F466" s="706" t="s">
        <v>2165</v>
      </c>
      <c r="G466" s="712">
        <v>0</v>
      </c>
      <c r="H466" s="325"/>
      <c r="I466" s="577"/>
      <c r="J466" s="641"/>
      <c r="K466" s="577"/>
      <c r="L466" s="577"/>
      <c r="M466" s="558" t="s">
        <v>656</v>
      </c>
      <c r="N466" s="579"/>
      <c r="O466" s="560" t="s">
        <v>600</v>
      </c>
      <c r="P466" s="646" t="s">
        <v>1507</v>
      </c>
      <c r="Q466" s="561">
        <v>145</v>
      </c>
      <c r="R466" s="518"/>
      <c r="S466" s="558" t="s">
        <v>332</v>
      </c>
      <c r="T466" s="558" t="s">
        <v>332</v>
      </c>
      <c r="U466" s="558" t="s">
        <v>332</v>
      </c>
      <c r="V466" s="558" t="s">
        <v>332</v>
      </c>
      <c r="W466" s="375"/>
      <c r="X466" s="342"/>
      <c r="Y466" s="342"/>
      <c r="AA466" s="367">
        <v>1</v>
      </c>
    </row>
    <row r="467" spans="2:27" s="324" customFormat="1" ht="42.75" hidden="1" customHeight="1" x14ac:dyDescent="0.3">
      <c r="B467" s="577"/>
      <c r="C467" s="577"/>
      <c r="D467" s="577"/>
      <c r="E467" s="577"/>
      <c r="F467" s="708" t="s">
        <v>1273</v>
      </c>
      <c r="G467" s="712">
        <v>0</v>
      </c>
      <c r="H467" s="325"/>
      <c r="I467" s="577"/>
      <c r="J467" s="577">
        <v>0.5</v>
      </c>
      <c r="K467" s="577"/>
      <c r="L467" s="577"/>
      <c r="M467" s="558" t="s">
        <v>656</v>
      </c>
      <c r="N467" s="579"/>
      <c r="O467" s="560">
        <v>1</v>
      </c>
      <c r="P467" s="646" t="s">
        <v>1507</v>
      </c>
      <c r="Q467" s="561">
        <v>145</v>
      </c>
      <c r="R467" s="518"/>
      <c r="S467" s="558" t="s">
        <v>332</v>
      </c>
      <c r="T467" s="558" t="s">
        <v>332</v>
      </c>
      <c r="U467" s="558" t="s">
        <v>332</v>
      </c>
      <c r="V467" s="558" t="s">
        <v>332</v>
      </c>
      <c r="W467" s="375"/>
      <c r="X467" s="342"/>
      <c r="Y467" s="342"/>
      <c r="AA467" s="367">
        <v>1</v>
      </c>
    </row>
    <row r="468" spans="2:27" s="324" customFormat="1" ht="42.75" hidden="1" customHeight="1" x14ac:dyDescent="0.3">
      <c r="B468" s="577"/>
      <c r="C468" s="577"/>
      <c r="D468" s="577"/>
      <c r="E468" s="577"/>
      <c r="F468" s="708" t="s">
        <v>1274</v>
      </c>
      <c r="G468" s="712">
        <v>0</v>
      </c>
      <c r="H468" s="325"/>
      <c r="I468" s="577"/>
      <c r="J468" s="641"/>
      <c r="K468" s="577">
        <v>1</v>
      </c>
      <c r="L468" s="577"/>
      <c r="M468" s="558" t="s">
        <v>656</v>
      </c>
      <c r="N468" s="579"/>
      <c r="O468" s="560">
        <v>1</v>
      </c>
      <c r="P468" s="646" t="s">
        <v>1507</v>
      </c>
      <c r="Q468" s="561">
        <v>145</v>
      </c>
      <c r="R468" s="518"/>
      <c r="S468" s="558" t="s">
        <v>332</v>
      </c>
      <c r="T468" s="558" t="s">
        <v>332</v>
      </c>
      <c r="U468" s="558" t="s">
        <v>332</v>
      </c>
      <c r="V468" s="558" t="s">
        <v>332</v>
      </c>
      <c r="W468" s="375"/>
      <c r="X468" s="342"/>
      <c r="Y468" s="342"/>
      <c r="AA468" s="367">
        <v>1</v>
      </c>
    </row>
    <row r="469" spans="2:27" s="324" customFormat="1" ht="42.75" customHeight="1" x14ac:dyDescent="0.3">
      <c r="B469" s="577">
        <v>94</v>
      </c>
      <c r="C469" s="715" t="s">
        <v>2190</v>
      </c>
      <c r="D469" s="715" t="s">
        <v>2200</v>
      </c>
      <c r="E469" s="577"/>
      <c r="F469" s="706" t="s">
        <v>2166</v>
      </c>
      <c r="G469" s="712">
        <v>0</v>
      </c>
      <c r="H469" s="325"/>
      <c r="I469" s="577"/>
      <c r="J469" s="641"/>
      <c r="K469" s="577"/>
      <c r="L469" s="577"/>
      <c r="M469" s="558" t="s">
        <v>656</v>
      </c>
      <c r="N469" s="579"/>
      <c r="O469" s="560" t="s">
        <v>600</v>
      </c>
      <c r="P469" s="646" t="s">
        <v>1508</v>
      </c>
      <c r="Q469" s="561">
        <v>146</v>
      </c>
      <c r="R469" s="518"/>
      <c r="S469" s="558" t="s">
        <v>332</v>
      </c>
      <c r="T469" s="558" t="s">
        <v>332</v>
      </c>
      <c r="U469" s="558" t="s">
        <v>332</v>
      </c>
      <c r="V469" s="558" t="s">
        <v>332</v>
      </c>
      <c r="W469" s="375"/>
      <c r="X469" s="342"/>
      <c r="Y469" s="342"/>
      <c r="AA469" s="367">
        <v>1</v>
      </c>
    </row>
    <row r="470" spans="2:27" s="324" customFormat="1" ht="42.75" hidden="1" customHeight="1" x14ac:dyDescent="0.3">
      <c r="B470" s="577"/>
      <c r="C470" s="715" t="s">
        <v>2190</v>
      </c>
      <c r="D470" s="715" t="s">
        <v>2200</v>
      </c>
      <c r="E470" s="577"/>
      <c r="F470" s="708" t="s">
        <v>1276</v>
      </c>
      <c r="G470" s="712">
        <v>0</v>
      </c>
      <c r="H470" s="325"/>
      <c r="I470" s="577"/>
      <c r="J470" s="641"/>
      <c r="K470" s="577">
        <v>7.0000000000000001E-3</v>
      </c>
      <c r="L470" s="577"/>
      <c r="M470" s="558" t="s">
        <v>656</v>
      </c>
      <c r="N470" s="579"/>
      <c r="O470" s="560">
        <v>1</v>
      </c>
      <c r="P470" s="646" t="s">
        <v>1508</v>
      </c>
      <c r="Q470" s="561">
        <v>146</v>
      </c>
      <c r="R470" s="518"/>
      <c r="S470" s="558" t="s">
        <v>332</v>
      </c>
      <c r="T470" s="558" t="s">
        <v>332</v>
      </c>
      <c r="U470" s="558" t="s">
        <v>332</v>
      </c>
      <c r="V470" s="558" t="s">
        <v>332</v>
      </c>
      <c r="W470" s="375"/>
      <c r="X470" s="342"/>
      <c r="Y470" s="342"/>
      <c r="AA470" s="367">
        <v>1</v>
      </c>
    </row>
    <row r="471" spans="2:27" s="324" customFormat="1" ht="42.75" hidden="1" customHeight="1" x14ac:dyDescent="0.3">
      <c r="B471" s="577"/>
      <c r="C471" s="715" t="s">
        <v>2190</v>
      </c>
      <c r="D471" s="715" t="s">
        <v>2200</v>
      </c>
      <c r="E471" s="577"/>
      <c r="F471" s="708" t="s">
        <v>1319</v>
      </c>
      <c r="G471" s="712">
        <v>0</v>
      </c>
      <c r="H471" s="325"/>
      <c r="I471" s="577"/>
      <c r="J471" s="641"/>
      <c r="K471" s="577">
        <v>0.62</v>
      </c>
      <c r="L471" s="577"/>
      <c r="M471" s="558" t="s">
        <v>656</v>
      </c>
      <c r="N471" s="579"/>
      <c r="O471" s="560">
        <v>1</v>
      </c>
      <c r="P471" s="646" t="s">
        <v>1508</v>
      </c>
      <c r="Q471" s="561">
        <v>146</v>
      </c>
      <c r="R471" s="518"/>
      <c r="S471" s="558" t="s">
        <v>332</v>
      </c>
      <c r="T471" s="558" t="s">
        <v>332</v>
      </c>
      <c r="U471" s="558" t="s">
        <v>332</v>
      </c>
      <c r="V471" s="558" t="s">
        <v>332</v>
      </c>
      <c r="W471" s="375"/>
      <c r="X471" s="342"/>
      <c r="Y471" s="342"/>
      <c r="AA471" s="367">
        <v>1</v>
      </c>
    </row>
    <row r="472" spans="2:27" s="324" customFormat="1" ht="42.75" hidden="1" customHeight="1" x14ac:dyDescent="0.3">
      <c r="B472" s="577"/>
      <c r="C472" s="715" t="s">
        <v>2190</v>
      </c>
      <c r="D472" s="715" t="s">
        <v>2200</v>
      </c>
      <c r="E472" s="577"/>
      <c r="F472" s="708" t="s">
        <v>1320</v>
      </c>
      <c r="G472" s="712">
        <v>0</v>
      </c>
      <c r="H472" s="325"/>
      <c r="I472" s="577"/>
      <c r="J472" s="641"/>
      <c r="K472" s="577">
        <v>0.56999999999999995</v>
      </c>
      <c r="L472" s="577"/>
      <c r="M472" s="558" t="s">
        <v>656</v>
      </c>
      <c r="N472" s="579"/>
      <c r="O472" s="560">
        <v>1</v>
      </c>
      <c r="P472" s="646" t="s">
        <v>1508</v>
      </c>
      <c r="Q472" s="561">
        <v>146</v>
      </c>
      <c r="R472" s="518"/>
      <c r="S472" s="558" t="s">
        <v>332</v>
      </c>
      <c r="T472" s="558" t="s">
        <v>332</v>
      </c>
      <c r="U472" s="558" t="s">
        <v>332</v>
      </c>
      <c r="V472" s="558" t="s">
        <v>332</v>
      </c>
      <c r="W472" s="375"/>
      <c r="X472" s="342"/>
      <c r="Y472" s="342"/>
      <c r="AA472" s="367">
        <v>1</v>
      </c>
    </row>
    <row r="473" spans="2:27" s="324" customFormat="1" ht="42.75" hidden="1" customHeight="1" x14ac:dyDescent="0.3">
      <c r="B473" s="577"/>
      <c r="C473" s="715" t="s">
        <v>2190</v>
      </c>
      <c r="D473" s="715" t="s">
        <v>2200</v>
      </c>
      <c r="E473" s="577"/>
      <c r="F473" s="708" t="s">
        <v>1321</v>
      </c>
      <c r="G473" s="712">
        <v>0</v>
      </c>
      <c r="H473" s="325"/>
      <c r="I473" s="577"/>
      <c r="J473" s="641"/>
      <c r="K473" s="577">
        <v>0.53</v>
      </c>
      <c r="L473" s="577"/>
      <c r="M473" s="558" t="s">
        <v>656</v>
      </c>
      <c r="N473" s="579"/>
      <c r="O473" s="560">
        <v>1</v>
      </c>
      <c r="P473" s="646" t="s">
        <v>1508</v>
      </c>
      <c r="Q473" s="561">
        <v>146</v>
      </c>
      <c r="R473" s="518"/>
      <c r="S473" s="558" t="s">
        <v>332</v>
      </c>
      <c r="T473" s="558" t="s">
        <v>332</v>
      </c>
      <c r="U473" s="558" t="s">
        <v>332</v>
      </c>
      <c r="V473" s="558" t="s">
        <v>332</v>
      </c>
      <c r="W473" s="375"/>
      <c r="X473" s="342"/>
      <c r="Y473" s="342"/>
      <c r="AA473" s="367">
        <v>1</v>
      </c>
    </row>
    <row r="474" spans="2:27" s="324" customFormat="1" ht="42.75" hidden="1" customHeight="1" x14ac:dyDescent="0.3">
      <c r="B474" s="577"/>
      <c r="C474" s="715" t="s">
        <v>2190</v>
      </c>
      <c r="D474" s="715" t="s">
        <v>2200</v>
      </c>
      <c r="E474" s="577"/>
      <c r="F474" s="708" t="s">
        <v>1322</v>
      </c>
      <c r="G474" s="712">
        <v>0</v>
      </c>
      <c r="H474" s="325"/>
      <c r="I474" s="577"/>
      <c r="J474" s="641"/>
      <c r="K474" s="577">
        <v>0.59</v>
      </c>
      <c r="L474" s="577"/>
      <c r="M474" s="558" t="s">
        <v>656</v>
      </c>
      <c r="N474" s="579"/>
      <c r="O474" s="560">
        <v>1</v>
      </c>
      <c r="P474" s="646" t="s">
        <v>1508</v>
      </c>
      <c r="Q474" s="561">
        <v>146</v>
      </c>
      <c r="R474" s="518"/>
      <c r="S474" s="558" t="s">
        <v>332</v>
      </c>
      <c r="T474" s="558" t="s">
        <v>332</v>
      </c>
      <c r="U474" s="558" t="s">
        <v>332</v>
      </c>
      <c r="V474" s="558" t="s">
        <v>332</v>
      </c>
      <c r="W474" s="375"/>
      <c r="X474" s="342"/>
      <c r="Y474" s="342"/>
      <c r="AA474" s="367">
        <v>1</v>
      </c>
    </row>
    <row r="475" spans="2:27" s="324" customFormat="1" ht="42.75" hidden="1" customHeight="1" x14ac:dyDescent="0.3">
      <c r="B475" s="577"/>
      <c r="C475" s="715" t="s">
        <v>2190</v>
      </c>
      <c r="D475" s="715" t="s">
        <v>2200</v>
      </c>
      <c r="E475" s="577"/>
      <c r="F475" s="708" t="s">
        <v>1323</v>
      </c>
      <c r="G475" s="712">
        <v>0</v>
      </c>
      <c r="H475" s="325"/>
      <c r="I475" s="577"/>
      <c r="J475" s="641"/>
      <c r="K475" s="577">
        <v>0.65</v>
      </c>
      <c r="L475" s="577"/>
      <c r="M475" s="558" t="s">
        <v>656</v>
      </c>
      <c r="N475" s="579"/>
      <c r="O475" s="560">
        <v>1</v>
      </c>
      <c r="P475" s="646" t="s">
        <v>1508</v>
      </c>
      <c r="Q475" s="561">
        <v>146</v>
      </c>
      <c r="R475" s="518"/>
      <c r="S475" s="558" t="s">
        <v>332</v>
      </c>
      <c r="T475" s="558" t="s">
        <v>332</v>
      </c>
      <c r="U475" s="558" t="s">
        <v>332</v>
      </c>
      <c r="V475" s="558" t="s">
        <v>332</v>
      </c>
      <c r="W475" s="375"/>
      <c r="X475" s="342"/>
      <c r="Y475" s="342"/>
      <c r="AA475" s="367">
        <v>1</v>
      </c>
    </row>
    <row r="476" spans="2:27" s="324" customFormat="1" ht="42.75" hidden="1" customHeight="1" x14ac:dyDescent="0.3">
      <c r="B476" s="577"/>
      <c r="C476" s="715" t="s">
        <v>2190</v>
      </c>
      <c r="D476" s="715" t="s">
        <v>2200</v>
      </c>
      <c r="E476" s="577"/>
      <c r="F476" s="708" t="s">
        <v>1324</v>
      </c>
      <c r="G476" s="712">
        <v>0</v>
      </c>
      <c r="H476" s="325"/>
      <c r="I476" s="577"/>
      <c r="J476" s="641"/>
      <c r="K476" s="577">
        <v>0.71</v>
      </c>
      <c r="L476" s="577"/>
      <c r="M476" s="558" t="s">
        <v>656</v>
      </c>
      <c r="N476" s="579"/>
      <c r="O476" s="560">
        <v>1</v>
      </c>
      <c r="P476" s="646" t="s">
        <v>1508</v>
      </c>
      <c r="Q476" s="561">
        <v>146</v>
      </c>
      <c r="R476" s="518"/>
      <c r="S476" s="558" t="s">
        <v>332</v>
      </c>
      <c r="T476" s="558" t="s">
        <v>332</v>
      </c>
      <c r="U476" s="558" t="s">
        <v>332</v>
      </c>
      <c r="V476" s="558" t="s">
        <v>332</v>
      </c>
      <c r="W476" s="375"/>
      <c r="X476" s="342"/>
      <c r="Y476" s="342"/>
      <c r="AA476" s="367">
        <v>1</v>
      </c>
    </row>
    <row r="477" spans="2:27" s="324" customFormat="1" ht="42.75" hidden="1" customHeight="1" x14ac:dyDescent="0.3">
      <c r="B477" s="577"/>
      <c r="C477" s="715" t="s">
        <v>2190</v>
      </c>
      <c r="D477" s="715" t="s">
        <v>2200</v>
      </c>
      <c r="E477" s="577"/>
      <c r="F477" s="708" t="s">
        <v>1325</v>
      </c>
      <c r="G477" s="712">
        <v>0</v>
      </c>
      <c r="H477" s="325"/>
      <c r="I477" s="577"/>
      <c r="J477" s="641"/>
      <c r="K477" s="577">
        <v>0.77</v>
      </c>
      <c r="L477" s="577"/>
      <c r="M477" s="558" t="s">
        <v>656</v>
      </c>
      <c r="N477" s="579"/>
      <c r="O477" s="560">
        <v>1</v>
      </c>
      <c r="P477" s="646" t="s">
        <v>1508</v>
      </c>
      <c r="Q477" s="561">
        <v>146</v>
      </c>
      <c r="R477" s="518"/>
      <c r="S477" s="558" t="s">
        <v>332</v>
      </c>
      <c r="T477" s="558" t="s">
        <v>332</v>
      </c>
      <c r="U477" s="558" t="s">
        <v>332</v>
      </c>
      <c r="V477" s="558" t="s">
        <v>332</v>
      </c>
      <c r="W477" s="375"/>
      <c r="X477" s="342"/>
      <c r="Y477" s="342"/>
      <c r="AA477" s="367">
        <v>1</v>
      </c>
    </row>
    <row r="478" spans="2:27" s="324" customFormat="1" ht="42.75" hidden="1" customHeight="1" x14ac:dyDescent="0.3">
      <c r="B478" s="577"/>
      <c r="C478" s="715" t="s">
        <v>2190</v>
      </c>
      <c r="D478" s="715" t="s">
        <v>2200</v>
      </c>
      <c r="E478" s="577"/>
      <c r="F478" s="708" t="s">
        <v>1326</v>
      </c>
      <c r="G478" s="712">
        <v>0</v>
      </c>
      <c r="H478" s="325"/>
      <c r="I478" s="577"/>
      <c r="J478" s="641"/>
      <c r="K478" s="577">
        <v>0.83</v>
      </c>
      <c r="L478" s="577"/>
      <c r="M478" s="558" t="s">
        <v>656</v>
      </c>
      <c r="N478" s="579"/>
      <c r="O478" s="560">
        <v>1</v>
      </c>
      <c r="P478" s="646" t="s">
        <v>1508</v>
      </c>
      <c r="Q478" s="561">
        <v>146</v>
      </c>
      <c r="R478" s="518"/>
      <c r="S478" s="558" t="s">
        <v>332</v>
      </c>
      <c r="T478" s="558" t="s">
        <v>332</v>
      </c>
      <c r="U478" s="558" t="s">
        <v>332</v>
      </c>
      <c r="V478" s="558" t="s">
        <v>332</v>
      </c>
      <c r="W478" s="375"/>
      <c r="X478" s="342"/>
      <c r="Y478" s="342"/>
      <c r="AA478" s="367">
        <v>1</v>
      </c>
    </row>
    <row r="479" spans="2:27" s="324" customFormat="1" ht="42.75" customHeight="1" x14ac:dyDescent="0.3">
      <c r="B479" s="577">
        <v>95</v>
      </c>
      <c r="C479" s="715" t="s">
        <v>2190</v>
      </c>
      <c r="D479" s="715" t="s">
        <v>2200</v>
      </c>
      <c r="E479" s="577"/>
      <c r="F479" s="706" t="s">
        <v>2167</v>
      </c>
      <c r="G479" s="712">
        <v>0</v>
      </c>
      <c r="H479" s="325"/>
      <c r="I479" s="577"/>
      <c r="J479" s="641"/>
      <c r="K479" s="577"/>
      <c r="L479" s="577"/>
      <c r="M479" s="558" t="s">
        <v>656</v>
      </c>
      <c r="N479" s="579"/>
      <c r="O479" s="560" t="s">
        <v>600</v>
      </c>
      <c r="P479" s="646" t="s">
        <v>1511</v>
      </c>
      <c r="Q479" s="561">
        <v>148</v>
      </c>
      <c r="R479" s="518"/>
      <c r="S479" s="558" t="s">
        <v>332</v>
      </c>
      <c r="T479" s="558" t="s">
        <v>332</v>
      </c>
      <c r="U479" s="558" t="s">
        <v>332</v>
      </c>
      <c r="V479" s="558" t="s">
        <v>332</v>
      </c>
      <c r="W479" s="375"/>
      <c r="X479" s="342"/>
      <c r="Y479" s="342"/>
      <c r="AA479" s="367">
        <v>1</v>
      </c>
    </row>
    <row r="480" spans="2:27" s="324" customFormat="1" ht="42.75" hidden="1" customHeight="1" x14ac:dyDescent="0.3">
      <c r="B480" s="577"/>
      <c r="C480" s="715" t="s">
        <v>2190</v>
      </c>
      <c r="D480" s="715" t="s">
        <v>2200</v>
      </c>
      <c r="E480" s="577"/>
      <c r="F480" s="706" t="s">
        <v>2167</v>
      </c>
      <c r="G480" s="712">
        <v>0</v>
      </c>
      <c r="H480" s="325"/>
      <c r="I480" s="577"/>
      <c r="J480" s="641"/>
      <c r="K480" s="577">
        <v>1.9319999999999999</v>
      </c>
      <c r="L480" s="577"/>
      <c r="M480" s="558" t="s">
        <v>656</v>
      </c>
      <c r="N480" s="579"/>
      <c r="O480" s="560">
        <v>1</v>
      </c>
      <c r="P480" s="646" t="s">
        <v>1542</v>
      </c>
      <c r="Q480" s="583" t="s">
        <v>1543</v>
      </c>
      <c r="R480" s="518"/>
      <c r="S480" s="558" t="s">
        <v>332</v>
      </c>
      <c r="T480" s="558" t="s">
        <v>332</v>
      </c>
      <c r="U480" s="558" t="s">
        <v>332</v>
      </c>
      <c r="V480" s="558" t="s">
        <v>332</v>
      </c>
      <c r="W480" s="375"/>
      <c r="X480" s="342"/>
      <c r="Y480" s="342"/>
      <c r="AA480" s="367">
        <v>1</v>
      </c>
    </row>
    <row r="481" spans="2:27" s="324" customFormat="1" ht="42.75" hidden="1" customHeight="1" x14ac:dyDescent="0.3">
      <c r="B481" s="577"/>
      <c r="C481" s="715" t="s">
        <v>2190</v>
      </c>
      <c r="D481" s="715" t="s">
        <v>2200</v>
      </c>
      <c r="E481" s="577"/>
      <c r="F481" s="706" t="s">
        <v>2167</v>
      </c>
      <c r="G481" s="712">
        <v>0</v>
      </c>
      <c r="H481" s="325"/>
      <c r="I481" s="577"/>
      <c r="J481" s="577">
        <v>0.09</v>
      </c>
      <c r="K481" s="577"/>
      <c r="L481" s="577"/>
      <c r="M481" s="558" t="s">
        <v>656</v>
      </c>
      <c r="N481" s="579"/>
      <c r="O481" s="560">
        <v>1</v>
      </c>
      <c r="P481" s="648" t="s">
        <v>1738</v>
      </c>
      <c r="Q481" s="560">
        <v>147</v>
      </c>
      <c r="R481" s="518"/>
      <c r="S481" s="558" t="s">
        <v>332</v>
      </c>
      <c r="T481" s="558" t="s">
        <v>332</v>
      </c>
      <c r="U481" s="558" t="s">
        <v>332</v>
      </c>
      <c r="V481" s="558" t="s">
        <v>332</v>
      </c>
      <c r="W481" s="375"/>
      <c r="X481" s="342"/>
      <c r="Y481" s="342"/>
      <c r="AA481" s="367">
        <v>1</v>
      </c>
    </row>
    <row r="482" spans="2:27" s="324" customFormat="1" ht="42.75" customHeight="1" x14ac:dyDescent="0.3">
      <c r="B482" s="577">
        <v>96</v>
      </c>
      <c r="C482" s="715" t="s">
        <v>2190</v>
      </c>
      <c r="D482" s="715" t="s">
        <v>2200</v>
      </c>
      <c r="E482" s="577"/>
      <c r="F482" s="706" t="s">
        <v>2168</v>
      </c>
      <c r="G482" s="712">
        <v>0</v>
      </c>
      <c r="H482" s="325"/>
      <c r="I482" s="577"/>
      <c r="J482" s="641"/>
      <c r="K482" s="577"/>
      <c r="L482" s="577"/>
      <c r="M482" s="558" t="s">
        <v>656</v>
      </c>
      <c r="N482" s="579"/>
      <c r="O482" s="560" t="s">
        <v>600</v>
      </c>
      <c r="P482" s="646" t="s">
        <v>1512</v>
      </c>
      <c r="Q482" s="561">
        <v>149</v>
      </c>
      <c r="R482" s="518"/>
      <c r="S482" s="558" t="s">
        <v>332</v>
      </c>
      <c r="T482" s="558" t="s">
        <v>332</v>
      </c>
      <c r="U482" s="558" t="s">
        <v>332</v>
      </c>
      <c r="V482" s="558" t="s">
        <v>332</v>
      </c>
      <c r="W482" s="375"/>
      <c r="X482" s="342"/>
      <c r="Y482" s="342"/>
      <c r="AA482" s="367">
        <v>1</v>
      </c>
    </row>
    <row r="483" spans="2:27" s="324" customFormat="1" ht="42.75" hidden="1" customHeight="1" x14ac:dyDescent="0.3">
      <c r="B483" s="682" t="s">
        <v>1605</v>
      </c>
      <c r="C483" s="715" t="s">
        <v>2190</v>
      </c>
      <c r="D483" s="715" t="s">
        <v>2200</v>
      </c>
      <c r="E483" s="682"/>
      <c r="F483" s="708" t="s">
        <v>1278</v>
      </c>
      <c r="G483" s="712">
        <v>0</v>
      </c>
      <c r="H483" s="325"/>
      <c r="I483" s="577"/>
      <c r="J483" s="641"/>
      <c r="K483" s="577">
        <v>0.14199999999999999</v>
      </c>
      <c r="L483" s="577"/>
      <c r="M483" s="558" t="s">
        <v>656</v>
      </c>
      <c r="N483" s="579" t="s">
        <v>1371</v>
      </c>
      <c r="O483" s="620" t="s">
        <v>450</v>
      </c>
      <c r="P483" s="646" t="s">
        <v>1545</v>
      </c>
      <c r="Q483" s="561">
        <v>151</v>
      </c>
      <c r="R483" s="518"/>
      <c r="S483" s="558" t="s">
        <v>332</v>
      </c>
      <c r="T483" s="558" t="s">
        <v>332</v>
      </c>
      <c r="U483" s="558" t="s">
        <v>332</v>
      </c>
      <c r="V483" s="558" t="s">
        <v>332</v>
      </c>
      <c r="W483" s="375"/>
      <c r="X483" s="342"/>
      <c r="Y483" s="342"/>
      <c r="AA483" s="367"/>
    </row>
    <row r="484" spans="2:27" s="324" customFormat="1" ht="42.75" hidden="1" customHeight="1" x14ac:dyDescent="0.3">
      <c r="B484" s="682" t="s">
        <v>1606</v>
      </c>
      <c r="C484" s="715" t="s">
        <v>2190</v>
      </c>
      <c r="D484" s="715" t="s">
        <v>2200</v>
      </c>
      <c r="E484" s="682"/>
      <c r="F484" s="708" t="s">
        <v>1279</v>
      </c>
      <c r="G484" s="712">
        <v>0</v>
      </c>
      <c r="H484" s="325"/>
      <c r="I484" s="577"/>
      <c r="J484" s="641"/>
      <c r="K484" s="577">
        <v>0.14199999999999999</v>
      </c>
      <c r="L484" s="577"/>
      <c r="M484" s="558" t="s">
        <v>656</v>
      </c>
      <c r="N484" s="579" t="s">
        <v>1371</v>
      </c>
      <c r="O484" s="620" t="s">
        <v>450</v>
      </c>
      <c r="P484" s="646" t="s">
        <v>1545</v>
      </c>
      <c r="Q484" s="561">
        <v>151</v>
      </c>
      <c r="R484" s="518"/>
      <c r="S484" s="558" t="s">
        <v>332</v>
      </c>
      <c r="T484" s="558" t="s">
        <v>332</v>
      </c>
      <c r="U484" s="558" t="s">
        <v>332</v>
      </c>
      <c r="V484" s="558" t="s">
        <v>332</v>
      </c>
      <c r="W484" s="375"/>
      <c r="X484" s="342"/>
      <c r="Y484" s="342"/>
      <c r="AA484" s="367"/>
    </row>
    <row r="485" spans="2:27" s="324" customFormat="1" ht="42.75" hidden="1" customHeight="1" x14ac:dyDescent="0.3">
      <c r="B485" s="682" t="s">
        <v>1607</v>
      </c>
      <c r="C485" s="715" t="s">
        <v>2190</v>
      </c>
      <c r="D485" s="715" t="s">
        <v>2200</v>
      </c>
      <c r="E485" s="682"/>
      <c r="F485" s="708" t="s">
        <v>1280</v>
      </c>
      <c r="G485" s="712">
        <v>0</v>
      </c>
      <c r="H485" s="325"/>
      <c r="I485" s="577"/>
      <c r="J485" s="641"/>
      <c r="K485" s="577">
        <v>0.23</v>
      </c>
      <c r="L485" s="577"/>
      <c r="M485" s="558" t="s">
        <v>656</v>
      </c>
      <c r="N485" s="579" t="s">
        <v>1371</v>
      </c>
      <c r="O485" s="620" t="s">
        <v>450</v>
      </c>
      <c r="P485" s="646" t="s">
        <v>1545</v>
      </c>
      <c r="Q485" s="561">
        <v>151</v>
      </c>
      <c r="R485" s="518"/>
      <c r="S485" s="558" t="s">
        <v>332</v>
      </c>
      <c r="T485" s="558" t="s">
        <v>332</v>
      </c>
      <c r="U485" s="558" t="s">
        <v>332</v>
      </c>
      <c r="V485" s="558" t="s">
        <v>332</v>
      </c>
      <c r="W485" s="375"/>
      <c r="X485" s="342"/>
      <c r="Y485" s="342"/>
      <c r="AA485" s="367"/>
    </row>
    <row r="486" spans="2:27" s="324" customFormat="1" ht="42.75" hidden="1" customHeight="1" x14ac:dyDescent="0.3">
      <c r="B486" s="682" t="s">
        <v>1608</v>
      </c>
      <c r="C486" s="715" t="s">
        <v>2190</v>
      </c>
      <c r="D486" s="715" t="s">
        <v>2200</v>
      </c>
      <c r="E486" s="682"/>
      <c r="F486" s="708" t="s">
        <v>1281</v>
      </c>
      <c r="G486" s="712">
        <v>0</v>
      </c>
      <c r="H486" s="325"/>
      <c r="I486" s="577"/>
      <c r="J486" s="641"/>
      <c r="K486" s="577">
        <v>0.23</v>
      </c>
      <c r="L486" s="577"/>
      <c r="M486" s="558" t="s">
        <v>656</v>
      </c>
      <c r="N486" s="579" t="s">
        <v>1371</v>
      </c>
      <c r="O486" s="620" t="s">
        <v>450</v>
      </c>
      <c r="P486" s="646" t="s">
        <v>1545</v>
      </c>
      <c r="Q486" s="561">
        <v>151</v>
      </c>
      <c r="R486" s="518"/>
      <c r="S486" s="558" t="s">
        <v>332</v>
      </c>
      <c r="T486" s="558" t="s">
        <v>332</v>
      </c>
      <c r="U486" s="558" t="s">
        <v>332</v>
      </c>
      <c r="V486" s="558" t="s">
        <v>332</v>
      </c>
      <c r="W486" s="375"/>
      <c r="X486" s="342"/>
      <c r="Y486" s="342"/>
      <c r="AA486" s="367"/>
    </row>
    <row r="487" spans="2:27" s="324" customFormat="1" ht="42.75" hidden="1" customHeight="1" x14ac:dyDescent="0.3">
      <c r="B487" s="682" t="s">
        <v>1609</v>
      </c>
      <c r="C487" s="715" t="s">
        <v>2190</v>
      </c>
      <c r="D487" s="715" t="s">
        <v>2200</v>
      </c>
      <c r="E487" s="682"/>
      <c r="F487" s="708" t="s">
        <v>1282</v>
      </c>
      <c r="G487" s="712">
        <v>0</v>
      </c>
      <c r="H487" s="325"/>
      <c r="I487" s="577"/>
      <c r="J487" s="641"/>
      <c r="K487" s="577">
        <v>0.16</v>
      </c>
      <c r="L487" s="577"/>
      <c r="M487" s="558" t="s">
        <v>656</v>
      </c>
      <c r="N487" s="579" t="s">
        <v>1371</v>
      </c>
      <c r="O487" s="620" t="s">
        <v>450</v>
      </c>
      <c r="P487" s="646" t="s">
        <v>1545</v>
      </c>
      <c r="Q487" s="561">
        <v>151</v>
      </c>
      <c r="R487" s="518"/>
      <c r="S487" s="558" t="s">
        <v>332</v>
      </c>
      <c r="T487" s="558" t="s">
        <v>332</v>
      </c>
      <c r="U487" s="558" t="s">
        <v>332</v>
      </c>
      <c r="V487" s="558" t="s">
        <v>332</v>
      </c>
      <c r="W487" s="375"/>
      <c r="X487" s="342"/>
      <c r="Y487" s="342"/>
      <c r="AA487" s="367"/>
    </row>
    <row r="488" spans="2:27" s="324" customFormat="1" ht="42.75" hidden="1" customHeight="1" x14ac:dyDescent="0.3">
      <c r="B488" s="682" t="s">
        <v>1610</v>
      </c>
      <c r="C488" s="715" t="s">
        <v>2190</v>
      </c>
      <c r="D488" s="715" t="s">
        <v>2200</v>
      </c>
      <c r="E488" s="682"/>
      <c r="F488" s="708" t="s">
        <v>1283</v>
      </c>
      <c r="G488" s="712">
        <v>0</v>
      </c>
      <c r="H488" s="325"/>
      <c r="I488" s="577"/>
      <c r="J488" s="641"/>
      <c r="K488" s="577">
        <v>6.5000000000000002E-2</v>
      </c>
      <c r="L488" s="577"/>
      <c r="M488" s="558" t="s">
        <v>656</v>
      </c>
      <c r="N488" s="579" t="s">
        <v>1371</v>
      </c>
      <c r="O488" s="620" t="s">
        <v>450</v>
      </c>
      <c r="P488" s="646" t="s">
        <v>1545</v>
      </c>
      <c r="Q488" s="561">
        <v>151</v>
      </c>
      <c r="R488" s="518"/>
      <c r="S488" s="558" t="s">
        <v>332</v>
      </c>
      <c r="T488" s="558" t="s">
        <v>332</v>
      </c>
      <c r="U488" s="558" t="s">
        <v>332</v>
      </c>
      <c r="V488" s="558" t="s">
        <v>332</v>
      </c>
      <c r="W488" s="375"/>
      <c r="X488" s="342"/>
      <c r="Y488" s="342"/>
      <c r="AA488" s="367"/>
    </row>
    <row r="489" spans="2:27" s="324" customFormat="1" ht="42.75" hidden="1" customHeight="1" x14ac:dyDescent="0.3">
      <c r="B489" s="682" t="s">
        <v>1611</v>
      </c>
      <c r="C489" s="715" t="s">
        <v>2190</v>
      </c>
      <c r="D489" s="715" t="s">
        <v>2200</v>
      </c>
      <c r="E489" s="682"/>
      <c r="F489" s="708" t="s">
        <v>1284</v>
      </c>
      <c r="G489" s="712">
        <v>0</v>
      </c>
      <c r="H489" s="325"/>
      <c r="I489" s="577"/>
      <c r="J489" s="577">
        <v>0.6</v>
      </c>
      <c r="K489" s="577"/>
      <c r="L489" s="577"/>
      <c r="M489" s="558" t="s">
        <v>656</v>
      </c>
      <c r="N489" s="579" t="s">
        <v>2066</v>
      </c>
      <c r="O489" s="560">
        <v>1</v>
      </c>
      <c r="P489" s="518" t="s">
        <v>1545</v>
      </c>
      <c r="Q489" s="561">
        <v>151</v>
      </c>
      <c r="R489" s="518"/>
      <c r="S489" s="558" t="s">
        <v>332</v>
      </c>
      <c r="T489" s="558" t="s">
        <v>332</v>
      </c>
      <c r="U489" s="558" t="s">
        <v>332</v>
      </c>
      <c r="V489" s="558" t="s">
        <v>332</v>
      </c>
      <c r="W489" s="375"/>
      <c r="X489" s="342"/>
      <c r="Y489" s="342"/>
      <c r="AA489" s="367"/>
    </row>
    <row r="490" spans="2:27" s="324" customFormat="1" ht="42.75" hidden="1" customHeight="1" x14ac:dyDescent="0.3">
      <c r="B490" s="682" t="s">
        <v>1612</v>
      </c>
      <c r="C490" s="715" t="s">
        <v>2190</v>
      </c>
      <c r="D490" s="715" t="s">
        <v>2200</v>
      </c>
      <c r="E490" s="682"/>
      <c r="F490" s="708" t="s">
        <v>1285</v>
      </c>
      <c r="G490" s="712">
        <v>0</v>
      </c>
      <c r="H490" s="325"/>
      <c r="I490" s="577"/>
      <c r="J490" s="641"/>
      <c r="K490" s="577">
        <v>0.30599999999999999</v>
      </c>
      <c r="L490" s="577"/>
      <c r="M490" s="558" t="s">
        <v>554</v>
      </c>
      <c r="N490" s="579" t="s">
        <v>1371</v>
      </c>
      <c r="O490" s="620" t="s">
        <v>450</v>
      </c>
      <c r="P490" s="646" t="s">
        <v>1545</v>
      </c>
      <c r="Q490" s="561">
        <v>151</v>
      </c>
      <c r="R490" s="518"/>
      <c r="S490" s="558" t="s">
        <v>332</v>
      </c>
      <c r="T490" s="558" t="s">
        <v>332</v>
      </c>
      <c r="U490" s="558" t="s">
        <v>332</v>
      </c>
      <c r="V490" s="558" t="s">
        <v>332</v>
      </c>
      <c r="W490" s="375"/>
      <c r="X490" s="342"/>
      <c r="Y490" s="342"/>
      <c r="AA490" s="367"/>
    </row>
    <row r="491" spans="2:27" s="324" customFormat="1" ht="42.75" hidden="1" customHeight="1" x14ac:dyDescent="0.3">
      <c r="B491" s="682" t="s">
        <v>1613</v>
      </c>
      <c r="C491" s="715" t="s">
        <v>2190</v>
      </c>
      <c r="D491" s="715" t="s">
        <v>2200</v>
      </c>
      <c r="E491" s="682"/>
      <c r="F491" s="708" t="s">
        <v>1328</v>
      </c>
      <c r="G491" s="712">
        <v>0</v>
      </c>
      <c r="H491" s="325"/>
      <c r="I491" s="577"/>
      <c r="J491" s="641"/>
      <c r="K491" s="577">
        <v>0.30599999999999999</v>
      </c>
      <c r="L491" s="577"/>
      <c r="M491" s="558" t="s">
        <v>656</v>
      </c>
      <c r="N491" s="579" t="s">
        <v>1371</v>
      </c>
      <c r="O491" s="620" t="s">
        <v>450</v>
      </c>
      <c r="P491" s="646" t="s">
        <v>1545</v>
      </c>
      <c r="Q491" s="561">
        <v>151</v>
      </c>
      <c r="R491" s="518"/>
      <c r="S491" s="558" t="s">
        <v>332</v>
      </c>
      <c r="T491" s="558" t="s">
        <v>332</v>
      </c>
      <c r="U491" s="558" t="s">
        <v>332</v>
      </c>
      <c r="V491" s="558" t="s">
        <v>332</v>
      </c>
      <c r="W491" s="375"/>
      <c r="X491" s="342"/>
      <c r="Y491" s="342"/>
      <c r="AA491" s="367"/>
    </row>
    <row r="492" spans="2:27" s="324" customFormat="1" ht="42.75" hidden="1" customHeight="1" x14ac:dyDescent="0.3">
      <c r="B492" s="682" t="s">
        <v>1614</v>
      </c>
      <c r="C492" s="715" t="s">
        <v>2190</v>
      </c>
      <c r="D492" s="715" t="s">
        <v>2200</v>
      </c>
      <c r="E492" s="682"/>
      <c r="F492" s="708" t="s">
        <v>1340</v>
      </c>
      <c r="G492" s="712">
        <v>0</v>
      </c>
      <c r="H492" s="325"/>
      <c r="I492" s="577"/>
      <c r="J492" s="641"/>
      <c r="K492" s="577">
        <v>0.17799999999999999</v>
      </c>
      <c r="L492" s="577"/>
      <c r="M492" s="558" t="s">
        <v>656</v>
      </c>
      <c r="N492" s="579" t="s">
        <v>1371</v>
      </c>
      <c r="O492" s="620" t="s">
        <v>450</v>
      </c>
      <c r="P492" s="646" t="s">
        <v>1545</v>
      </c>
      <c r="Q492" s="561">
        <v>151</v>
      </c>
      <c r="R492" s="518"/>
      <c r="S492" s="558" t="s">
        <v>332</v>
      </c>
      <c r="T492" s="558" t="s">
        <v>332</v>
      </c>
      <c r="U492" s="558" t="s">
        <v>332</v>
      </c>
      <c r="V492" s="558" t="s">
        <v>332</v>
      </c>
      <c r="W492" s="375"/>
      <c r="X492" s="342"/>
      <c r="Y492" s="342"/>
      <c r="AA492" s="367"/>
    </row>
    <row r="493" spans="2:27" s="324" customFormat="1" ht="42.75" hidden="1" customHeight="1" x14ac:dyDescent="0.3">
      <c r="B493" s="682" t="s">
        <v>1615</v>
      </c>
      <c r="C493" s="715" t="s">
        <v>2190</v>
      </c>
      <c r="D493" s="715" t="s">
        <v>2200</v>
      </c>
      <c r="E493" s="682"/>
      <c r="F493" s="708" t="s">
        <v>1341</v>
      </c>
      <c r="G493" s="712">
        <v>0</v>
      </c>
      <c r="H493" s="325"/>
      <c r="I493" s="577"/>
      <c r="J493" s="641"/>
      <c r="K493" s="577">
        <v>0.17799999999999999</v>
      </c>
      <c r="L493" s="577"/>
      <c r="M493" s="558" t="s">
        <v>656</v>
      </c>
      <c r="N493" s="579" t="s">
        <v>1371</v>
      </c>
      <c r="O493" s="620" t="s">
        <v>450</v>
      </c>
      <c r="P493" s="646" t="s">
        <v>1545</v>
      </c>
      <c r="Q493" s="561">
        <v>151</v>
      </c>
      <c r="R493" s="518"/>
      <c r="S493" s="558" t="s">
        <v>332</v>
      </c>
      <c r="T493" s="558" t="s">
        <v>332</v>
      </c>
      <c r="U493" s="558" t="s">
        <v>332</v>
      </c>
      <c r="V493" s="558" t="s">
        <v>332</v>
      </c>
      <c r="W493" s="375"/>
      <c r="X493" s="342"/>
      <c r="Y493" s="342"/>
      <c r="AA493" s="367"/>
    </row>
    <row r="494" spans="2:27" s="324" customFormat="1" ht="42.75" hidden="1" customHeight="1" x14ac:dyDescent="0.3">
      <c r="B494" s="682" t="s">
        <v>1616</v>
      </c>
      <c r="C494" s="715" t="s">
        <v>2190</v>
      </c>
      <c r="D494" s="715" t="s">
        <v>2200</v>
      </c>
      <c r="E494" s="682"/>
      <c r="F494" s="708" t="s">
        <v>1342</v>
      </c>
      <c r="G494" s="712">
        <v>0</v>
      </c>
      <c r="H494" s="325"/>
      <c r="I494" s="577"/>
      <c r="J494" s="641"/>
      <c r="K494" s="577">
        <v>0.28199999999999997</v>
      </c>
      <c r="L494" s="577"/>
      <c r="M494" s="558" t="s">
        <v>656</v>
      </c>
      <c r="N494" s="579" t="s">
        <v>1371</v>
      </c>
      <c r="O494" s="620" t="s">
        <v>450</v>
      </c>
      <c r="P494" s="646" t="s">
        <v>1545</v>
      </c>
      <c r="Q494" s="561">
        <v>151</v>
      </c>
      <c r="R494" s="518"/>
      <c r="S494" s="558" t="s">
        <v>332</v>
      </c>
      <c r="T494" s="558" t="s">
        <v>332</v>
      </c>
      <c r="U494" s="558" t="s">
        <v>332</v>
      </c>
      <c r="V494" s="558" t="s">
        <v>332</v>
      </c>
      <c r="W494" s="375"/>
      <c r="X494" s="342"/>
      <c r="Y494" s="342"/>
      <c r="AA494" s="367"/>
    </row>
    <row r="495" spans="2:27" s="324" customFormat="1" ht="42.75" hidden="1" customHeight="1" x14ac:dyDescent="0.3">
      <c r="B495" s="682" t="s">
        <v>1617</v>
      </c>
      <c r="C495" s="715" t="s">
        <v>2190</v>
      </c>
      <c r="D495" s="715" t="s">
        <v>2200</v>
      </c>
      <c r="E495" s="682"/>
      <c r="F495" s="708" t="s">
        <v>1343</v>
      </c>
      <c r="G495" s="712">
        <v>0</v>
      </c>
      <c r="H495" s="325"/>
      <c r="I495" s="577"/>
      <c r="J495" s="641"/>
      <c r="K495" s="577">
        <v>0.28199999999999997</v>
      </c>
      <c r="L495" s="577"/>
      <c r="M495" s="558" t="s">
        <v>656</v>
      </c>
      <c r="N495" s="579" t="s">
        <v>1371</v>
      </c>
      <c r="O495" s="620" t="s">
        <v>450</v>
      </c>
      <c r="P495" s="646" t="s">
        <v>1545</v>
      </c>
      <c r="Q495" s="561">
        <v>151</v>
      </c>
      <c r="R495" s="518"/>
      <c r="S495" s="558" t="s">
        <v>332</v>
      </c>
      <c r="T495" s="558" t="s">
        <v>332</v>
      </c>
      <c r="U495" s="558" t="s">
        <v>332</v>
      </c>
      <c r="V495" s="558" t="s">
        <v>332</v>
      </c>
      <c r="W495" s="375"/>
      <c r="X495" s="342"/>
      <c r="Y495" s="342"/>
      <c r="AA495" s="367"/>
    </row>
    <row r="496" spans="2:27" s="324" customFormat="1" ht="42.75" hidden="1" customHeight="1" x14ac:dyDescent="0.3">
      <c r="B496" s="577">
        <v>98</v>
      </c>
      <c r="C496" s="715" t="s">
        <v>2190</v>
      </c>
      <c r="D496" s="715" t="s">
        <v>2200</v>
      </c>
      <c r="E496" s="577"/>
      <c r="F496" s="706" t="s">
        <v>1368</v>
      </c>
      <c r="G496" s="712">
        <v>0</v>
      </c>
      <c r="H496" s="325"/>
      <c r="I496" s="577"/>
      <c r="J496" s="641"/>
      <c r="K496" s="577"/>
      <c r="L496" s="577"/>
      <c r="M496" s="558" t="s">
        <v>656</v>
      </c>
      <c r="N496" s="579"/>
      <c r="O496" s="560" t="s">
        <v>600</v>
      </c>
      <c r="P496" s="646" t="s">
        <v>1545</v>
      </c>
      <c r="Q496" s="561">
        <v>151</v>
      </c>
      <c r="R496" s="518"/>
      <c r="S496" s="558" t="s">
        <v>332</v>
      </c>
      <c r="T496" s="558" t="s">
        <v>332</v>
      </c>
      <c r="U496" s="558" t="s">
        <v>332</v>
      </c>
      <c r="V496" s="558" t="s">
        <v>332</v>
      </c>
      <c r="W496" s="375"/>
      <c r="X496" s="342"/>
      <c r="Y496" s="342"/>
      <c r="AA496" s="367">
        <v>1</v>
      </c>
    </row>
    <row r="497" spans="2:27" s="324" customFormat="1" ht="42.75" hidden="1" customHeight="1" x14ac:dyDescent="0.3">
      <c r="B497" s="577"/>
      <c r="C497" s="715" t="s">
        <v>2190</v>
      </c>
      <c r="D497" s="715" t="s">
        <v>2200</v>
      </c>
      <c r="E497" s="577"/>
      <c r="F497" s="708" t="s">
        <v>1329</v>
      </c>
      <c r="G497" s="712">
        <v>0</v>
      </c>
      <c r="H497" s="325"/>
      <c r="I497" s="577"/>
      <c r="J497" s="641"/>
      <c r="K497" s="577">
        <v>0.25</v>
      </c>
      <c r="L497" s="577"/>
      <c r="M497" s="558" t="s">
        <v>656</v>
      </c>
      <c r="N497" s="579"/>
      <c r="O497" s="560">
        <v>1</v>
      </c>
      <c r="P497" s="646" t="s">
        <v>1545</v>
      </c>
      <c r="Q497" s="561">
        <v>151</v>
      </c>
      <c r="R497" s="518"/>
      <c r="S497" s="558" t="s">
        <v>332</v>
      </c>
      <c r="T497" s="558" t="s">
        <v>332</v>
      </c>
      <c r="U497" s="558" t="s">
        <v>332</v>
      </c>
      <c r="V497" s="558" t="s">
        <v>332</v>
      </c>
      <c r="W497" s="375"/>
      <c r="X497" s="342"/>
      <c r="Y497" s="342"/>
      <c r="AA497" s="367">
        <v>1</v>
      </c>
    </row>
    <row r="498" spans="2:27" s="324" customFormat="1" ht="42.75" hidden="1" customHeight="1" x14ac:dyDescent="0.3">
      <c r="B498" s="577"/>
      <c r="C498" s="715" t="s">
        <v>2190</v>
      </c>
      <c r="D498" s="715" t="s">
        <v>2200</v>
      </c>
      <c r="E498" s="577"/>
      <c r="F498" s="708" t="s">
        <v>1330</v>
      </c>
      <c r="G498" s="712">
        <v>0</v>
      </c>
      <c r="H498" s="325"/>
      <c r="I498" s="577"/>
      <c r="J498" s="641"/>
      <c r="K498" s="577">
        <v>0.25</v>
      </c>
      <c r="L498" s="577"/>
      <c r="M498" s="558" t="s">
        <v>656</v>
      </c>
      <c r="N498" s="579"/>
      <c r="O498" s="560">
        <v>1</v>
      </c>
      <c r="P498" s="646" t="s">
        <v>1545</v>
      </c>
      <c r="Q498" s="561">
        <v>151</v>
      </c>
      <c r="R498" s="518"/>
      <c r="S498" s="558" t="s">
        <v>332</v>
      </c>
      <c r="T498" s="558" t="s">
        <v>332</v>
      </c>
      <c r="U498" s="558" t="s">
        <v>332</v>
      </c>
      <c r="V498" s="558" t="s">
        <v>332</v>
      </c>
      <c r="W498" s="375"/>
      <c r="X498" s="342"/>
      <c r="Y498" s="342"/>
      <c r="AA498" s="367">
        <v>1</v>
      </c>
    </row>
    <row r="499" spans="2:27" s="324" customFormat="1" ht="42.75" hidden="1" customHeight="1" x14ac:dyDescent="0.3">
      <c r="B499" s="577"/>
      <c r="C499" s="715" t="s">
        <v>2190</v>
      </c>
      <c r="D499" s="715" t="s">
        <v>2200</v>
      </c>
      <c r="E499" s="577"/>
      <c r="F499" s="708" t="s">
        <v>1331</v>
      </c>
      <c r="G499" s="712">
        <v>0</v>
      </c>
      <c r="H499" s="325"/>
      <c r="I499" s="577"/>
      <c r="J499" s="641"/>
      <c r="K499" s="577">
        <v>0.19</v>
      </c>
      <c r="L499" s="577"/>
      <c r="M499" s="558" t="s">
        <v>656</v>
      </c>
      <c r="N499" s="579"/>
      <c r="O499" s="560">
        <v>1</v>
      </c>
      <c r="P499" s="646" t="s">
        <v>1545</v>
      </c>
      <c r="Q499" s="561">
        <v>151</v>
      </c>
      <c r="R499" s="518"/>
      <c r="S499" s="558" t="s">
        <v>332</v>
      </c>
      <c r="T499" s="558" t="s">
        <v>332</v>
      </c>
      <c r="U499" s="558" t="s">
        <v>332</v>
      </c>
      <c r="V499" s="558" t="s">
        <v>332</v>
      </c>
      <c r="W499" s="375"/>
      <c r="X499" s="342"/>
      <c r="Y499" s="342"/>
      <c r="AA499" s="367">
        <v>1</v>
      </c>
    </row>
    <row r="500" spans="2:27" s="324" customFormat="1" ht="42.75" hidden="1" customHeight="1" x14ac:dyDescent="0.3">
      <c r="B500" s="577"/>
      <c r="C500" s="715" t="s">
        <v>2190</v>
      </c>
      <c r="D500" s="715" t="s">
        <v>2200</v>
      </c>
      <c r="E500" s="577"/>
      <c r="F500" s="708" t="s">
        <v>1332</v>
      </c>
      <c r="G500" s="712">
        <v>0</v>
      </c>
      <c r="H500" s="325"/>
      <c r="I500" s="577"/>
      <c r="J500" s="641"/>
      <c r="K500" s="577">
        <v>0.19</v>
      </c>
      <c r="L500" s="577"/>
      <c r="M500" s="558" t="s">
        <v>656</v>
      </c>
      <c r="N500" s="579"/>
      <c r="O500" s="560">
        <v>1</v>
      </c>
      <c r="P500" s="646" t="s">
        <v>1545</v>
      </c>
      <c r="Q500" s="561">
        <v>151</v>
      </c>
      <c r="R500" s="518"/>
      <c r="S500" s="558" t="s">
        <v>332</v>
      </c>
      <c r="T500" s="558" t="s">
        <v>332</v>
      </c>
      <c r="U500" s="558" t="s">
        <v>332</v>
      </c>
      <c r="V500" s="558" t="s">
        <v>332</v>
      </c>
      <c r="W500" s="375"/>
      <c r="X500" s="342"/>
      <c r="Y500" s="342"/>
      <c r="AA500" s="367">
        <v>1</v>
      </c>
    </row>
    <row r="501" spans="2:27" s="324" customFormat="1" ht="42.75" hidden="1" customHeight="1" x14ac:dyDescent="0.3">
      <c r="B501" s="577"/>
      <c r="C501" s="715" t="s">
        <v>2190</v>
      </c>
      <c r="D501" s="715" t="s">
        <v>2200</v>
      </c>
      <c r="E501" s="577"/>
      <c r="F501" s="708" t="s">
        <v>1333</v>
      </c>
      <c r="G501" s="712">
        <v>0</v>
      </c>
      <c r="H501" s="325"/>
      <c r="I501" s="577"/>
      <c r="J501" s="641"/>
      <c r="K501" s="577">
        <v>0.15</v>
      </c>
      <c r="L501" s="577"/>
      <c r="M501" s="558" t="s">
        <v>656</v>
      </c>
      <c r="N501" s="579"/>
      <c r="O501" s="560">
        <v>1</v>
      </c>
      <c r="P501" s="646" t="s">
        <v>1545</v>
      </c>
      <c r="Q501" s="561">
        <v>151</v>
      </c>
      <c r="R501" s="518"/>
      <c r="S501" s="558" t="s">
        <v>332</v>
      </c>
      <c r="T501" s="558" t="s">
        <v>332</v>
      </c>
      <c r="U501" s="558" t="s">
        <v>332</v>
      </c>
      <c r="V501" s="558" t="s">
        <v>332</v>
      </c>
      <c r="W501" s="375"/>
      <c r="X501" s="342"/>
      <c r="Y501" s="342"/>
      <c r="AA501" s="367">
        <v>1</v>
      </c>
    </row>
    <row r="502" spans="2:27" s="324" customFormat="1" ht="42.75" hidden="1" customHeight="1" x14ac:dyDescent="0.3">
      <c r="B502" s="577"/>
      <c r="C502" s="715" t="s">
        <v>2190</v>
      </c>
      <c r="D502" s="715" t="s">
        <v>2200</v>
      </c>
      <c r="E502" s="577"/>
      <c r="F502" s="708" t="s">
        <v>1334</v>
      </c>
      <c r="G502" s="712">
        <v>0</v>
      </c>
      <c r="H502" s="325"/>
      <c r="I502" s="577"/>
      <c r="J502" s="641"/>
      <c r="K502" s="577">
        <v>0.34599999999999997</v>
      </c>
      <c r="L502" s="577"/>
      <c r="M502" s="558" t="s">
        <v>656</v>
      </c>
      <c r="N502" s="579"/>
      <c r="O502" s="560">
        <v>1</v>
      </c>
      <c r="P502" s="646" t="s">
        <v>1545</v>
      </c>
      <c r="Q502" s="561">
        <v>151</v>
      </c>
      <c r="R502" s="518"/>
      <c r="S502" s="558" t="s">
        <v>332</v>
      </c>
      <c r="T502" s="558" t="s">
        <v>332</v>
      </c>
      <c r="U502" s="558" t="s">
        <v>332</v>
      </c>
      <c r="V502" s="558" t="s">
        <v>332</v>
      </c>
      <c r="W502" s="375"/>
      <c r="X502" s="342"/>
      <c r="Y502" s="342"/>
      <c r="AA502" s="367">
        <v>1</v>
      </c>
    </row>
    <row r="503" spans="2:27" s="324" customFormat="1" ht="42.75" hidden="1" customHeight="1" x14ac:dyDescent="0.3">
      <c r="B503" s="577"/>
      <c r="C503" s="715" t="s">
        <v>2190</v>
      </c>
      <c r="D503" s="715" t="s">
        <v>2200</v>
      </c>
      <c r="E503" s="577"/>
      <c r="F503" s="708" t="s">
        <v>1335</v>
      </c>
      <c r="G503" s="712">
        <v>0</v>
      </c>
      <c r="H503" s="325"/>
      <c r="I503" s="577"/>
      <c r="J503" s="641"/>
      <c r="K503" s="577">
        <v>0.34599999999999997</v>
      </c>
      <c r="L503" s="577"/>
      <c r="M503" s="558" t="s">
        <v>656</v>
      </c>
      <c r="N503" s="579"/>
      <c r="O503" s="560">
        <v>1</v>
      </c>
      <c r="P503" s="646" t="s">
        <v>1545</v>
      </c>
      <c r="Q503" s="561">
        <v>151</v>
      </c>
      <c r="R503" s="518"/>
      <c r="S503" s="558" t="s">
        <v>332</v>
      </c>
      <c r="T503" s="558" t="s">
        <v>332</v>
      </c>
      <c r="U503" s="558" t="s">
        <v>332</v>
      </c>
      <c r="V503" s="558" t="s">
        <v>332</v>
      </c>
      <c r="W503" s="375"/>
      <c r="X503" s="342"/>
      <c r="Y503" s="342"/>
      <c r="AA503" s="367">
        <v>1</v>
      </c>
    </row>
    <row r="504" spans="2:27" s="324" customFormat="1" ht="42.75" hidden="1" customHeight="1" x14ac:dyDescent="0.3">
      <c r="B504" s="577"/>
      <c r="C504" s="715" t="s">
        <v>2190</v>
      </c>
      <c r="D504" s="715" t="s">
        <v>2200</v>
      </c>
      <c r="E504" s="577"/>
      <c r="F504" s="708" t="s">
        <v>1336</v>
      </c>
      <c r="G504" s="712">
        <v>0</v>
      </c>
      <c r="H504" s="325"/>
      <c r="I504" s="577"/>
      <c r="J504" s="641"/>
      <c r="K504" s="577">
        <v>0.28000000000000003</v>
      </c>
      <c r="L504" s="577"/>
      <c r="M504" s="558" t="s">
        <v>656</v>
      </c>
      <c r="N504" s="579"/>
      <c r="O504" s="560">
        <v>1</v>
      </c>
      <c r="P504" s="646" t="s">
        <v>1545</v>
      </c>
      <c r="Q504" s="561">
        <v>151</v>
      </c>
      <c r="R504" s="518"/>
      <c r="S504" s="558" t="s">
        <v>332</v>
      </c>
      <c r="T504" s="558" t="s">
        <v>332</v>
      </c>
      <c r="U504" s="558" t="s">
        <v>332</v>
      </c>
      <c r="V504" s="558" t="s">
        <v>332</v>
      </c>
      <c r="W504" s="375"/>
      <c r="X504" s="342"/>
      <c r="Y504" s="342"/>
      <c r="AA504" s="367">
        <v>1</v>
      </c>
    </row>
    <row r="505" spans="2:27" s="324" customFormat="1" ht="42.75" hidden="1" customHeight="1" x14ac:dyDescent="0.3">
      <c r="B505" s="577"/>
      <c r="C505" s="715" t="s">
        <v>2190</v>
      </c>
      <c r="D505" s="715" t="s">
        <v>2200</v>
      </c>
      <c r="E505" s="577"/>
      <c r="F505" s="708" t="s">
        <v>1337</v>
      </c>
      <c r="G505" s="712">
        <v>0</v>
      </c>
      <c r="H505" s="325"/>
      <c r="I505" s="577"/>
      <c r="J505" s="641"/>
      <c r="K505" s="577">
        <v>0.28000000000000003</v>
      </c>
      <c r="L505" s="577"/>
      <c r="M505" s="558" t="s">
        <v>656</v>
      </c>
      <c r="N505" s="579"/>
      <c r="O505" s="560">
        <v>1</v>
      </c>
      <c r="P505" s="646" t="s">
        <v>1545</v>
      </c>
      <c r="Q505" s="561">
        <v>151</v>
      </c>
      <c r="R505" s="518"/>
      <c r="S505" s="558" t="s">
        <v>332</v>
      </c>
      <c r="T505" s="558" t="s">
        <v>332</v>
      </c>
      <c r="U505" s="558" t="s">
        <v>332</v>
      </c>
      <c r="V505" s="558" t="s">
        <v>332</v>
      </c>
      <c r="W505" s="375"/>
      <c r="X505" s="342"/>
      <c r="Y505" s="342"/>
      <c r="AA505" s="367">
        <v>1</v>
      </c>
    </row>
    <row r="506" spans="2:27" s="324" customFormat="1" ht="42.75" hidden="1" customHeight="1" x14ac:dyDescent="0.3">
      <c r="B506" s="577"/>
      <c r="C506" s="715" t="s">
        <v>2190</v>
      </c>
      <c r="D506" s="715" t="s">
        <v>2200</v>
      </c>
      <c r="E506" s="577"/>
      <c r="F506" s="708" t="s">
        <v>1338</v>
      </c>
      <c r="G506" s="712">
        <v>0</v>
      </c>
      <c r="H506" s="325"/>
      <c r="I506" s="577"/>
      <c r="J506" s="641"/>
      <c r="K506" s="577">
        <v>0.224</v>
      </c>
      <c r="L506" s="577"/>
      <c r="M506" s="558" t="s">
        <v>656</v>
      </c>
      <c r="N506" s="579"/>
      <c r="O506" s="560">
        <v>1</v>
      </c>
      <c r="P506" s="646" t="s">
        <v>1545</v>
      </c>
      <c r="Q506" s="561">
        <v>151</v>
      </c>
      <c r="R506" s="518"/>
      <c r="S506" s="558" t="s">
        <v>332</v>
      </c>
      <c r="T506" s="558" t="s">
        <v>332</v>
      </c>
      <c r="U506" s="558" t="s">
        <v>332</v>
      </c>
      <c r="V506" s="558" t="s">
        <v>332</v>
      </c>
      <c r="W506" s="375"/>
      <c r="X506" s="342"/>
      <c r="Y506" s="342"/>
      <c r="AA506" s="367">
        <v>1</v>
      </c>
    </row>
    <row r="507" spans="2:27" s="324" customFormat="1" ht="42.75" hidden="1" customHeight="1" x14ac:dyDescent="0.3">
      <c r="B507" s="577"/>
      <c r="C507" s="715" t="s">
        <v>2190</v>
      </c>
      <c r="D507" s="715" t="s">
        <v>2200</v>
      </c>
      <c r="E507" s="577"/>
      <c r="F507" s="708" t="s">
        <v>1339</v>
      </c>
      <c r="G507" s="712">
        <v>0</v>
      </c>
      <c r="H507" s="325"/>
      <c r="I507" s="577"/>
      <c r="J507" s="641"/>
      <c r="K507" s="577">
        <v>0.224</v>
      </c>
      <c r="L507" s="577"/>
      <c r="M507" s="558" t="s">
        <v>656</v>
      </c>
      <c r="N507" s="579"/>
      <c r="O507" s="560">
        <v>1</v>
      </c>
      <c r="P507" s="646" t="s">
        <v>1545</v>
      </c>
      <c r="Q507" s="561">
        <v>151</v>
      </c>
      <c r="R507" s="518"/>
      <c r="S507" s="558" t="s">
        <v>332</v>
      </c>
      <c r="T507" s="558" t="s">
        <v>332</v>
      </c>
      <c r="U507" s="558" t="s">
        <v>332</v>
      </c>
      <c r="V507" s="558" t="s">
        <v>332</v>
      </c>
      <c r="W507" s="375"/>
      <c r="X507" s="342"/>
      <c r="Y507" s="342"/>
      <c r="AA507" s="367">
        <v>1</v>
      </c>
    </row>
    <row r="508" spans="2:27" s="324" customFormat="1" ht="42.75" customHeight="1" x14ac:dyDescent="0.3">
      <c r="B508" s="577">
        <v>99</v>
      </c>
      <c r="C508" s="715" t="s">
        <v>2190</v>
      </c>
      <c r="D508" s="715" t="s">
        <v>2200</v>
      </c>
      <c r="E508" s="577"/>
      <c r="F508" s="706" t="s">
        <v>2169</v>
      </c>
      <c r="G508" s="712">
        <v>0</v>
      </c>
      <c r="H508" s="325"/>
      <c r="I508" s="577"/>
      <c r="J508" s="641"/>
      <c r="K508" s="577"/>
      <c r="L508" s="577"/>
      <c r="M508" s="558" t="s">
        <v>656</v>
      </c>
      <c r="N508" s="579" t="s">
        <v>1363</v>
      </c>
      <c r="O508" s="560" t="s">
        <v>600</v>
      </c>
      <c r="P508" s="646" t="s">
        <v>1544</v>
      </c>
      <c r="Q508" s="561">
        <v>152</v>
      </c>
      <c r="R508" s="518"/>
      <c r="S508" s="558" t="s">
        <v>332</v>
      </c>
      <c r="T508" s="558" t="s">
        <v>332</v>
      </c>
      <c r="U508" s="558" t="s">
        <v>332</v>
      </c>
      <c r="V508" s="558" t="s">
        <v>332</v>
      </c>
      <c r="W508" s="375"/>
      <c r="X508" s="342"/>
      <c r="Y508" s="342"/>
      <c r="AA508" s="367">
        <v>1</v>
      </c>
    </row>
    <row r="509" spans="2:27" s="324" customFormat="1" ht="42.75" hidden="1" customHeight="1" x14ac:dyDescent="0.3">
      <c r="B509" s="577"/>
      <c r="C509" s="715" t="s">
        <v>2190</v>
      </c>
      <c r="D509" s="715" t="s">
        <v>2200</v>
      </c>
      <c r="E509" s="577"/>
      <c r="F509" s="708" t="s">
        <v>1286</v>
      </c>
      <c r="G509" s="712">
        <v>0</v>
      </c>
      <c r="H509" s="325"/>
      <c r="I509" s="577"/>
      <c r="J509" s="577">
        <v>2.2000000000000002</v>
      </c>
      <c r="K509" s="577"/>
      <c r="L509" s="577"/>
      <c r="M509" s="558" t="s">
        <v>656</v>
      </c>
      <c r="N509" s="579"/>
      <c r="O509" s="560">
        <v>1</v>
      </c>
      <c r="P509" s="646" t="s">
        <v>1544</v>
      </c>
      <c r="Q509" s="561">
        <v>152</v>
      </c>
      <c r="R509" s="518"/>
      <c r="S509" s="558" t="s">
        <v>332</v>
      </c>
      <c r="T509" s="558" t="s">
        <v>332</v>
      </c>
      <c r="U509" s="558" t="s">
        <v>332</v>
      </c>
      <c r="V509" s="558" t="s">
        <v>332</v>
      </c>
      <c r="W509" s="375"/>
      <c r="X509" s="342"/>
      <c r="Y509" s="342"/>
      <c r="AA509" s="367">
        <v>1</v>
      </c>
    </row>
    <row r="510" spans="2:27" s="324" customFormat="1" ht="42.75" hidden="1" customHeight="1" x14ac:dyDescent="0.3">
      <c r="B510" s="577"/>
      <c r="C510" s="715" t="s">
        <v>2190</v>
      </c>
      <c r="D510" s="715" t="s">
        <v>2200</v>
      </c>
      <c r="E510" s="577"/>
      <c r="F510" s="708" t="s">
        <v>1287</v>
      </c>
      <c r="G510" s="712">
        <v>0</v>
      </c>
      <c r="H510" s="325"/>
      <c r="I510" s="577"/>
      <c r="J510" s="577">
        <v>0.8</v>
      </c>
      <c r="K510" s="577"/>
      <c r="L510" s="577"/>
      <c r="M510" s="558" t="s">
        <v>656</v>
      </c>
      <c r="N510" s="579"/>
      <c r="O510" s="560">
        <v>1</v>
      </c>
      <c r="P510" s="646" t="s">
        <v>1544</v>
      </c>
      <c r="Q510" s="561">
        <v>152</v>
      </c>
      <c r="R510" s="518"/>
      <c r="S510" s="558" t="s">
        <v>332</v>
      </c>
      <c r="T510" s="558" t="s">
        <v>332</v>
      </c>
      <c r="U510" s="558" t="s">
        <v>332</v>
      </c>
      <c r="V510" s="558" t="s">
        <v>332</v>
      </c>
      <c r="W510" s="375"/>
      <c r="X510" s="342"/>
      <c r="Y510" s="342"/>
      <c r="AA510" s="367">
        <v>1</v>
      </c>
    </row>
    <row r="511" spans="2:27" s="324" customFormat="1" ht="42.75" customHeight="1" x14ac:dyDescent="0.3">
      <c r="B511" s="577">
        <v>100</v>
      </c>
      <c r="C511" s="715" t="s">
        <v>2190</v>
      </c>
      <c r="D511" s="715" t="s">
        <v>2200</v>
      </c>
      <c r="E511" s="577"/>
      <c r="F511" s="706" t="s">
        <v>2170</v>
      </c>
      <c r="G511" s="712">
        <v>0</v>
      </c>
      <c r="H511" s="325"/>
      <c r="I511" s="577"/>
      <c r="J511" s="641"/>
      <c r="K511" s="577"/>
      <c r="L511" s="577"/>
      <c r="M511" s="558" t="s">
        <v>656</v>
      </c>
      <c r="N511" s="579" t="s">
        <v>1680</v>
      </c>
      <c r="O511" s="560" t="s">
        <v>600</v>
      </c>
      <c r="P511" s="646" t="s">
        <v>1513</v>
      </c>
      <c r="Q511" s="561">
        <v>153</v>
      </c>
      <c r="R511" s="518"/>
      <c r="S511" s="558" t="s">
        <v>332</v>
      </c>
      <c r="T511" s="558" t="s">
        <v>332</v>
      </c>
      <c r="U511" s="558" t="s">
        <v>332</v>
      </c>
      <c r="V511" s="558" t="s">
        <v>332</v>
      </c>
      <c r="W511" s="375"/>
      <c r="X511" s="342"/>
      <c r="Y511" s="342"/>
      <c r="AA511" s="367">
        <v>1</v>
      </c>
    </row>
    <row r="512" spans="2:27" s="324" customFormat="1" ht="42.75" hidden="1" customHeight="1" x14ac:dyDescent="0.3">
      <c r="B512" s="577"/>
      <c r="C512" s="715" t="s">
        <v>2190</v>
      </c>
      <c r="D512" s="715" t="s">
        <v>2200</v>
      </c>
      <c r="E512" s="577"/>
      <c r="F512" s="708" t="s">
        <v>1344</v>
      </c>
      <c r="G512" s="712">
        <v>0</v>
      </c>
      <c r="H512" s="325"/>
      <c r="I512" s="577"/>
      <c r="J512" s="641"/>
      <c r="K512" s="577">
        <v>0.09</v>
      </c>
      <c r="L512" s="577"/>
      <c r="M512" s="558" t="s">
        <v>656</v>
      </c>
      <c r="N512" s="579" t="s">
        <v>1680</v>
      </c>
      <c r="O512" s="560">
        <v>1</v>
      </c>
      <c r="P512" s="646" t="s">
        <v>1513</v>
      </c>
      <c r="Q512" s="561">
        <v>153</v>
      </c>
      <c r="R512" s="518"/>
      <c r="S512" s="558" t="s">
        <v>332</v>
      </c>
      <c r="T512" s="558" t="s">
        <v>332</v>
      </c>
      <c r="U512" s="558" t="s">
        <v>332</v>
      </c>
      <c r="V512" s="558" t="s">
        <v>332</v>
      </c>
      <c r="W512" s="375"/>
      <c r="X512" s="342"/>
      <c r="Y512" s="342"/>
      <c r="AA512" s="367">
        <v>1</v>
      </c>
    </row>
    <row r="513" spans="2:27" s="324" customFormat="1" ht="42.75" hidden="1" customHeight="1" x14ac:dyDescent="0.3">
      <c r="B513" s="577"/>
      <c r="C513" s="715" t="s">
        <v>2190</v>
      </c>
      <c r="D513" s="715" t="s">
        <v>2200</v>
      </c>
      <c r="E513" s="577"/>
      <c r="F513" s="708" t="s">
        <v>1345</v>
      </c>
      <c r="G513" s="712">
        <v>0</v>
      </c>
      <c r="H513" s="325"/>
      <c r="I513" s="577"/>
      <c r="J513" s="641"/>
      <c r="K513" s="577">
        <v>0.17</v>
      </c>
      <c r="L513" s="577"/>
      <c r="M513" s="558" t="s">
        <v>656</v>
      </c>
      <c r="N513" s="579" t="s">
        <v>1680</v>
      </c>
      <c r="O513" s="560">
        <v>1</v>
      </c>
      <c r="P513" s="646" t="s">
        <v>1513</v>
      </c>
      <c r="Q513" s="561">
        <v>153</v>
      </c>
      <c r="R513" s="518"/>
      <c r="S513" s="558" t="s">
        <v>332</v>
      </c>
      <c r="T513" s="558" t="s">
        <v>332</v>
      </c>
      <c r="U513" s="558" t="s">
        <v>332</v>
      </c>
      <c r="V513" s="558" t="s">
        <v>332</v>
      </c>
      <c r="W513" s="375"/>
      <c r="X513" s="342"/>
      <c r="Y513" s="342"/>
      <c r="AA513" s="367">
        <v>1</v>
      </c>
    </row>
    <row r="514" spans="2:27" s="324" customFormat="1" ht="42.75" hidden="1" customHeight="1" x14ac:dyDescent="0.3">
      <c r="B514" s="577"/>
      <c r="C514" s="715" t="s">
        <v>2190</v>
      </c>
      <c r="D514" s="715" t="s">
        <v>2200</v>
      </c>
      <c r="E514" s="577"/>
      <c r="F514" s="708" t="s">
        <v>1346</v>
      </c>
      <c r="G514" s="712">
        <v>0</v>
      </c>
      <c r="H514" s="325"/>
      <c r="I514" s="577"/>
      <c r="J514" s="641"/>
      <c r="K514" s="577">
        <v>0.17</v>
      </c>
      <c r="L514" s="577"/>
      <c r="M514" s="558" t="s">
        <v>656</v>
      </c>
      <c r="N514" s="579" t="s">
        <v>1680</v>
      </c>
      <c r="O514" s="560">
        <v>1</v>
      </c>
      <c r="P514" s="646" t="s">
        <v>1513</v>
      </c>
      <c r="Q514" s="561">
        <v>153</v>
      </c>
      <c r="R514" s="518"/>
      <c r="S514" s="558" t="s">
        <v>332</v>
      </c>
      <c r="T514" s="558" t="s">
        <v>332</v>
      </c>
      <c r="U514" s="558" t="s">
        <v>332</v>
      </c>
      <c r="V514" s="558" t="s">
        <v>332</v>
      </c>
      <c r="W514" s="375"/>
      <c r="X514" s="342"/>
      <c r="Y514" s="342"/>
      <c r="AA514" s="367">
        <v>1</v>
      </c>
    </row>
    <row r="515" spans="2:27" s="324" customFormat="1" ht="42.75" hidden="1" customHeight="1" x14ac:dyDescent="0.3">
      <c r="B515" s="577"/>
      <c r="C515" s="715" t="s">
        <v>2190</v>
      </c>
      <c r="D515" s="715" t="s">
        <v>2200</v>
      </c>
      <c r="E515" s="577"/>
      <c r="F515" s="708" t="s">
        <v>1347</v>
      </c>
      <c r="G515" s="712">
        <v>0</v>
      </c>
      <c r="H515" s="325"/>
      <c r="I515" s="577"/>
      <c r="J515" s="641"/>
      <c r="K515" s="577">
        <v>0.04</v>
      </c>
      <c r="L515" s="577"/>
      <c r="M515" s="558" t="s">
        <v>656</v>
      </c>
      <c r="N515" s="579" t="s">
        <v>1680</v>
      </c>
      <c r="O515" s="560">
        <v>1</v>
      </c>
      <c r="P515" s="646" t="s">
        <v>1513</v>
      </c>
      <c r="Q515" s="561">
        <v>153</v>
      </c>
      <c r="R515" s="518"/>
      <c r="S515" s="558" t="s">
        <v>332</v>
      </c>
      <c r="T515" s="558" t="s">
        <v>332</v>
      </c>
      <c r="U515" s="558" t="s">
        <v>332</v>
      </c>
      <c r="V515" s="558" t="s">
        <v>332</v>
      </c>
      <c r="W515" s="375"/>
      <c r="X515" s="342"/>
      <c r="Y515" s="342"/>
      <c r="AA515" s="367">
        <v>1</v>
      </c>
    </row>
    <row r="516" spans="2:27" s="324" customFormat="1" ht="42.75" hidden="1" customHeight="1" x14ac:dyDescent="0.3">
      <c r="B516" s="577"/>
      <c r="C516" s="715" t="s">
        <v>2190</v>
      </c>
      <c r="D516" s="715" t="s">
        <v>2200</v>
      </c>
      <c r="E516" s="577"/>
      <c r="F516" s="708" t="s">
        <v>1347</v>
      </c>
      <c r="G516" s="712">
        <v>0</v>
      </c>
      <c r="H516" s="325"/>
      <c r="I516" s="577"/>
      <c r="J516" s="641"/>
      <c r="K516" s="577">
        <v>0.04</v>
      </c>
      <c r="L516" s="577"/>
      <c r="M516" s="558" t="s">
        <v>656</v>
      </c>
      <c r="N516" s="579" t="s">
        <v>1680</v>
      </c>
      <c r="O516" s="560">
        <v>1</v>
      </c>
      <c r="P516" s="646" t="s">
        <v>1513</v>
      </c>
      <c r="Q516" s="561">
        <v>153</v>
      </c>
      <c r="R516" s="518"/>
      <c r="S516" s="558" t="s">
        <v>332</v>
      </c>
      <c r="T516" s="558" t="s">
        <v>332</v>
      </c>
      <c r="U516" s="558" t="s">
        <v>332</v>
      </c>
      <c r="V516" s="558" t="s">
        <v>332</v>
      </c>
      <c r="W516" s="375"/>
      <c r="X516" s="342"/>
      <c r="Y516" s="342"/>
      <c r="AA516" s="367">
        <v>1</v>
      </c>
    </row>
    <row r="517" spans="2:27" s="324" customFormat="1" ht="42.75" hidden="1" customHeight="1" x14ac:dyDescent="0.3">
      <c r="B517" s="577"/>
      <c r="C517" s="715" t="s">
        <v>2190</v>
      </c>
      <c r="D517" s="715" t="s">
        <v>2200</v>
      </c>
      <c r="E517" s="577"/>
      <c r="F517" s="708" t="s">
        <v>1348</v>
      </c>
      <c r="G517" s="712">
        <v>0</v>
      </c>
      <c r="H517" s="325"/>
      <c r="I517" s="577"/>
      <c r="J517" s="641"/>
      <c r="K517" s="577">
        <v>0.08</v>
      </c>
      <c r="L517" s="577"/>
      <c r="M517" s="558" t="s">
        <v>656</v>
      </c>
      <c r="N517" s="579" t="s">
        <v>1680</v>
      </c>
      <c r="O517" s="560">
        <v>1</v>
      </c>
      <c r="P517" s="646" t="s">
        <v>1513</v>
      </c>
      <c r="Q517" s="561">
        <v>153</v>
      </c>
      <c r="R517" s="518"/>
      <c r="S517" s="558" t="s">
        <v>332</v>
      </c>
      <c r="T517" s="558" t="s">
        <v>332</v>
      </c>
      <c r="U517" s="558" t="s">
        <v>332</v>
      </c>
      <c r="V517" s="558" t="s">
        <v>332</v>
      </c>
      <c r="W517" s="375"/>
      <c r="X517" s="342"/>
      <c r="Y517" s="342"/>
      <c r="AA517" s="367">
        <v>1</v>
      </c>
    </row>
    <row r="518" spans="2:27" s="324" customFormat="1" ht="42.75" hidden="1" customHeight="1" x14ac:dyDescent="0.3">
      <c r="B518" s="577"/>
      <c r="C518" s="715" t="s">
        <v>2190</v>
      </c>
      <c r="D518" s="715" t="s">
        <v>2200</v>
      </c>
      <c r="E518" s="577"/>
      <c r="F518" s="708" t="s">
        <v>1348</v>
      </c>
      <c r="G518" s="712">
        <v>0</v>
      </c>
      <c r="H518" s="325"/>
      <c r="I518" s="577"/>
      <c r="J518" s="641"/>
      <c r="K518" s="577">
        <v>0.08</v>
      </c>
      <c r="L518" s="577"/>
      <c r="M518" s="558" t="s">
        <v>656</v>
      </c>
      <c r="N518" s="579" t="s">
        <v>1680</v>
      </c>
      <c r="O518" s="560">
        <v>1</v>
      </c>
      <c r="P518" s="646" t="s">
        <v>1513</v>
      </c>
      <c r="Q518" s="561">
        <v>153</v>
      </c>
      <c r="R518" s="518"/>
      <c r="S518" s="558" t="s">
        <v>332</v>
      </c>
      <c r="T518" s="558" t="s">
        <v>332</v>
      </c>
      <c r="U518" s="558" t="s">
        <v>332</v>
      </c>
      <c r="V518" s="558" t="s">
        <v>332</v>
      </c>
      <c r="W518" s="375"/>
      <c r="X518" s="342"/>
      <c r="Y518" s="342"/>
      <c r="AA518" s="367">
        <v>1</v>
      </c>
    </row>
    <row r="519" spans="2:27" s="324" customFormat="1" ht="42.75" hidden="1" customHeight="1" x14ac:dyDescent="0.3">
      <c r="B519" s="577"/>
      <c r="C519" s="715" t="s">
        <v>2190</v>
      </c>
      <c r="D519" s="715" t="s">
        <v>2200</v>
      </c>
      <c r="E519" s="577"/>
      <c r="F519" s="676" t="s">
        <v>1349</v>
      </c>
      <c r="G519" s="712">
        <v>0</v>
      </c>
      <c r="H519" s="325"/>
      <c r="I519" s="577"/>
      <c r="J519" s="641"/>
      <c r="K519" s="577">
        <v>0.02</v>
      </c>
      <c r="L519" s="577"/>
      <c r="M519" s="558" t="s">
        <v>656</v>
      </c>
      <c r="N519" s="579" t="s">
        <v>1680</v>
      </c>
      <c r="O519" s="560">
        <v>1</v>
      </c>
      <c r="P519" s="646" t="s">
        <v>1513</v>
      </c>
      <c r="Q519" s="561">
        <v>153</v>
      </c>
      <c r="R519" s="518"/>
      <c r="S519" s="558" t="s">
        <v>332</v>
      </c>
      <c r="T519" s="558" t="s">
        <v>332</v>
      </c>
      <c r="U519" s="558" t="s">
        <v>332</v>
      </c>
      <c r="V519" s="558" t="s">
        <v>332</v>
      </c>
      <c r="W519" s="375"/>
      <c r="X519" s="342"/>
      <c r="Y519" s="342"/>
      <c r="AA519" s="367">
        <v>1</v>
      </c>
    </row>
    <row r="520" spans="2:27" s="324" customFormat="1" ht="42.75" hidden="1" customHeight="1" x14ac:dyDescent="0.3">
      <c r="B520" s="577"/>
      <c r="C520" s="715" t="s">
        <v>2190</v>
      </c>
      <c r="D520" s="715" t="s">
        <v>2200</v>
      </c>
      <c r="E520" s="577"/>
      <c r="F520" s="708" t="s">
        <v>1350</v>
      </c>
      <c r="G520" s="712">
        <v>0</v>
      </c>
      <c r="H520" s="325"/>
      <c r="I520" s="577"/>
      <c r="J520" s="641"/>
      <c r="K520" s="577">
        <v>0.02</v>
      </c>
      <c r="L520" s="577"/>
      <c r="M520" s="558" t="s">
        <v>656</v>
      </c>
      <c r="N520" s="579" t="s">
        <v>1680</v>
      </c>
      <c r="O520" s="560">
        <v>1</v>
      </c>
      <c r="P520" s="646" t="s">
        <v>1513</v>
      </c>
      <c r="Q520" s="561">
        <v>153</v>
      </c>
      <c r="R520" s="518"/>
      <c r="S520" s="558" t="s">
        <v>332</v>
      </c>
      <c r="T520" s="558" t="s">
        <v>332</v>
      </c>
      <c r="U520" s="558" t="s">
        <v>332</v>
      </c>
      <c r="V520" s="558" t="s">
        <v>332</v>
      </c>
      <c r="W520" s="375"/>
      <c r="X520" s="342"/>
      <c r="Y520" s="342"/>
      <c r="AA520" s="367">
        <v>1</v>
      </c>
    </row>
    <row r="521" spans="2:27" s="324" customFormat="1" ht="42.75" hidden="1" customHeight="1" x14ac:dyDescent="0.3">
      <c r="B521" s="577"/>
      <c r="C521" s="715" t="s">
        <v>2190</v>
      </c>
      <c r="D521" s="715" t="s">
        <v>2200</v>
      </c>
      <c r="E521" s="577"/>
      <c r="F521" s="708" t="s">
        <v>1351</v>
      </c>
      <c r="G521" s="712">
        <v>0</v>
      </c>
      <c r="H521" s="325"/>
      <c r="I521" s="577"/>
      <c r="J521" s="641"/>
      <c r="K521" s="577">
        <v>0.02</v>
      </c>
      <c r="L521" s="577"/>
      <c r="M521" s="558" t="s">
        <v>656</v>
      </c>
      <c r="N521" s="579" t="s">
        <v>1680</v>
      </c>
      <c r="O521" s="560">
        <v>1</v>
      </c>
      <c r="P521" s="646" t="s">
        <v>1513</v>
      </c>
      <c r="Q521" s="561">
        <v>153</v>
      </c>
      <c r="R521" s="518"/>
      <c r="S521" s="558" t="s">
        <v>332</v>
      </c>
      <c r="T521" s="558" t="s">
        <v>332</v>
      </c>
      <c r="U521" s="558" t="s">
        <v>332</v>
      </c>
      <c r="V521" s="558" t="s">
        <v>332</v>
      </c>
      <c r="W521" s="375"/>
      <c r="X521" s="342"/>
      <c r="Y521" s="342"/>
      <c r="AA521" s="367">
        <v>1</v>
      </c>
    </row>
    <row r="522" spans="2:27" s="324" customFormat="1" ht="42.75" hidden="1" customHeight="1" x14ac:dyDescent="0.3">
      <c r="B522" s="577"/>
      <c r="C522" s="715" t="s">
        <v>2190</v>
      </c>
      <c r="D522" s="715" t="s">
        <v>2200</v>
      </c>
      <c r="E522" s="577"/>
      <c r="F522" s="708" t="s">
        <v>1352</v>
      </c>
      <c r="G522" s="712">
        <v>0</v>
      </c>
      <c r="H522" s="325"/>
      <c r="I522" s="577"/>
      <c r="J522" s="641"/>
      <c r="K522" s="577">
        <v>0.02</v>
      </c>
      <c r="L522" s="577"/>
      <c r="M522" s="558" t="s">
        <v>656</v>
      </c>
      <c r="N522" s="579" t="s">
        <v>1680</v>
      </c>
      <c r="O522" s="560">
        <v>1</v>
      </c>
      <c r="P522" s="646" t="s">
        <v>1513</v>
      </c>
      <c r="Q522" s="561">
        <v>153</v>
      </c>
      <c r="R522" s="518"/>
      <c r="S522" s="558" t="s">
        <v>332</v>
      </c>
      <c r="T522" s="558" t="s">
        <v>332</v>
      </c>
      <c r="U522" s="558" t="s">
        <v>332</v>
      </c>
      <c r="V522" s="558" t="s">
        <v>332</v>
      </c>
      <c r="W522" s="375"/>
      <c r="X522" s="342"/>
      <c r="Y522" s="342"/>
      <c r="AA522" s="367">
        <v>1</v>
      </c>
    </row>
    <row r="523" spans="2:27" s="324" customFormat="1" ht="42.75" hidden="1" customHeight="1" x14ac:dyDescent="0.3">
      <c r="B523" s="577"/>
      <c r="C523" s="715" t="s">
        <v>2190</v>
      </c>
      <c r="D523" s="715" t="s">
        <v>2200</v>
      </c>
      <c r="E523" s="577"/>
      <c r="F523" s="708" t="s">
        <v>1353</v>
      </c>
      <c r="G523" s="712">
        <v>0</v>
      </c>
      <c r="H523" s="325"/>
      <c r="I523" s="577"/>
      <c r="J523" s="641"/>
      <c r="K523" s="577">
        <v>0.02</v>
      </c>
      <c r="L523" s="577"/>
      <c r="M523" s="558" t="s">
        <v>656</v>
      </c>
      <c r="N523" s="579" t="s">
        <v>1680</v>
      </c>
      <c r="O523" s="560">
        <v>1</v>
      </c>
      <c r="P523" s="646" t="s">
        <v>1513</v>
      </c>
      <c r="Q523" s="561">
        <v>153</v>
      </c>
      <c r="R523" s="518"/>
      <c r="S523" s="558" t="s">
        <v>332</v>
      </c>
      <c r="T523" s="558" t="s">
        <v>332</v>
      </c>
      <c r="U523" s="558" t="s">
        <v>332</v>
      </c>
      <c r="V523" s="558" t="s">
        <v>332</v>
      </c>
      <c r="W523" s="375"/>
      <c r="X523" s="342"/>
      <c r="Y523" s="342"/>
      <c r="AA523" s="367">
        <v>1</v>
      </c>
    </row>
    <row r="524" spans="2:27" s="324" customFormat="1" ht="42.75" hidden="1" customHeight="1" x14ac:dyDescent="0.3">
      <c r="B524" s="577"/>
      <c r="C524" s="715" t="s">
        <v>2190</v>
      </c>
      <c r="D524" s="715" t="s">
        <v>2200</v>
      </c>
      <c r="E524" s="577"/>
      <c r="F524" s="708" t="s">
        <v>1354</v>
      </c>
      <c r="G524" s="712">
        <v>0</v>
      </c>
      <c r="H524" s="325"/>
      <c r="I524" s="577"/>
      <c r="J524" s="641"/>
      <c r="K524" s="577">
        <v>0.02</v>
      </c>
      <c r="L524" s="577"/>
      <c r="M524" s="558" t="s">
        <v>656</v>
      </c>
      <c r="N524" s="579" t="s">
        <v>1680</v>
      </c>
      <c r="O524" s="560">
        <v>1</v>
      </c>
      <c r="P524" s="646" t="s">
        <v>1513</v>
      </c>
      <c r="Q524" s="561">
        <v>153</v>
      </c>
      <c r="R524" s="518"/>
      <c r="S524" s="558" t="s">
        <v>332</v>
      </c>
      <c r="T524" s="558" t="s">
        <v>332</v>
      </c>
      <c r="U524" s="558" t="s">
        <v>332</v>
      </c>
      <c r="V524" s="558" t="s">
        <v>332</v>
      </c>
      <c r="W524" s="375"/>
      <c r="X524" s="342"/>
      <c r="Y524" s="342"/>
      <c r="AA524" s="367">
        <v>1</v>
      </c>
    </row>
    <row r="525" spans="2:27" s="324" customFormat="1" ht="42.75" hidden="1" customHeight="1" x14ac:dyDescent="0.3">
      <c r="B525" s="577"/>
      <c r="C525" s="715" t="s">
        <v>2190</v>
      </c>
      <c r="D525" s="715" t="s">
        <v>2200</v>
      </c>
      <c r="E525" s="577"/>
      <c r="F525" s="708" t="s">
        <v>1355</v>
      </c>
      <c r="G525" s="712">
        <v>0</v>
      </c>
      <c r="H525" s="325"/>
      <c r="I525" s="577"/>
      <c r="J525" s="641"/>
      <c r="K525" s="577">
        <v>0.02</v>
      </c>
      <c r="L525" s="577"/>
      <c r="M525" s="558" t="s">
        <v>656</v>
      </c>
      <c r="N525" s="579" t="s">
        <v>1680</v>
      </c>
      <c r="O525" s="560">
        <v>1</v>
      </c>
      <c r="P525" s="646" t="s">
        <v>1513</v>
      </c>
      <c r="Q525" s="561">
        <v>153</v>
      </c>
      <c r="R525" s="518"/>
      <c r="S525" s="558" t="s">
        <v>332</v>
      </c>
      <c r="T525" s="558" t="s">
        <v>332</v>
      </c>
      <c r="U525" s="558" t="s">
        <v>332</v>
      </c>
      <c r="V525" s="558" t="s">
        <v>332</v>
      </c>
      <c r="W525" s="375"/>
      <c r="X525" s="342"/>
      <c r="Y525" s="342"/>
      <c r="AA525" s="367">
        <v>1</v>
      </c>
    </row>
    <row r="526" spans="2:27" s="324" customFormat="1" ht="42.75" hidden="1" customHeight="1" x14ac:dyDescent="0.3">
      <c r="B526" s="577"/>
      <c r="C526" s="715" t="s">
        <v>2190</v>
      </c>
      <c r="D526" s="715" t="s">
        <v>2200</v>
      </c>
      <c r="E526" s="577"/>
      <c r="F526" s="708" t="s">
        <v>1356</v>
      </c>
      <c r="G526" s="712">
        <v>0</v>
      </c>
      <c r="H526" s="325"/>
      <c r="I526" s="577"/>
      <c r="J526" s="641"/>
      <c r="K526" s="577">
        <v>0.02</v>
      </c>
      <c r="L526" s="577"/>
      <c r="M526" s="558" t="s">
        <v>656</v>
      </c>
      <c r="N526" s="579" t="s">
        <v>1680</v>
      </c>
      <c r="O526" s="560">
        <v>1</v>
      </c>
      <c r="P526" s="646" t="s">
        <v>1513</v>
      </c>
      <c r="Q526" s="561">
        <v>153</v>
      </c>
      <c r="R526" s="518"/>
      <c r="S526" s="558" t="s">
        <v>332</v>
      </c>
      <c r="T526" s="558" t="s">
        <v>332</v>
      </c>
      <c r="U526" s="558" t="s">
        <v>332</v>
      </c>
      <c r="V526" s="558" t="s">
        <v>332</v>
      </c>
      <c r="W526" s="375"/>
      <c r="X526" s="342"/>
      <c r="Y526" s="342"/>
      <c r="AA526" s="367">
        <v>1</v>
      </c>
    </row>
    <row r="527" spans="2:27" s="324" customFormat="1" ht="42.75" hidden="1" customHeight="1" x14ac:dyDescent="0.3">
      <c r="B527" s="577"/>
      <c r="C527" s="715" t="s">
        <v>2190</v>
      </c>
      <c r="D527" s="715" t="s">
        <v>2200</v>
      </c>
      <c r="E527" s="577"/>
      <c r="F527" s="708" t="s">
        <v>1357</v>
      </c>
      <c r="G527" s="712">
        <v>0</v>
      </c>
      <c r="H527" s="325"/>
      <c r="I527" s="577"/>
      <c r="J527" s="641"/>
      <c r="K527" s="577">
        <v>0.02</v>
      </c>
      <c r="L527" s="577"/>
      <c r="M527" s="558" t="s">
        <v>656</v>
      </c>
      <c r="N527" s="579" t="s">
        <v>1680</v>
      </c>
      <c r="O527" s="560">
        <v>1</v>
      </c>
      <c r="P527" s="646" t="s">
        <v>1513</v>
      </c>
      <c r="Q527" s="561">
        <v>153</v>
      </c>
      <c r="R527" s="518"/>
      <c r="S527" s="558" t="s">
        <v>332</v>
      </c>
      <c r="T527" s="558" t="s">
        <v>332</v>
      </c>
      <c r="U527" s="558" t="s">
        <v>332</v>
      </c>
      <c r="V527" s="558" t="s">
        <v>332</v>
      </c>
      <c r="W527" s="375"/>
      <c r="X527" s="342"/>
      <c r="Y527" s="342"/>
      <c r="AA527" s="367">
        <v>1</v>
      </c>
    </row>
    <row r="528" spans="2:27" s="324" customFormat="1" ht="42.75" hidden="1" customHeight="1" x14ac:dyDescent="0.3">
      <c r="B528" s="577"/>
      <c r="C528" s="715" t="s">
        <v>2190</v>
      </c>
      <c r="D528" s="715" t="s">
        <v>2200</v>
      </c>
      <c r="E528" s="577"/>
      <c r="F528" s="708" t="s">
        <v>1358</v>
      </c>
      <c r="G528" s="712">
        <v>0</v>
      </c>
      <c r="H528" s="325"/>
      <c r="I528" s="577"/>
      <c r="J528" s="641"/>
      <c r="K528" s="577">
        <v>0.02</v>
      </c>
      <c r="L528" s="577"/>
      <c r="M528" s="558" t="s">
        <v>656</v>
      </c>
      <c r="N528" s="579" t="s">
        <v>1680</v>
      </c>
      <c r="O528" s="560">
        <v>1</v>
      </c>
      <c r="P528" s="646" t="s">
        <v>1513</v>
      </c>
      <c r="Q528" s="561">
        <v>153</v>
      </c>
      <c r="R528" s="518"/>
      <c r="S528" s="558" t="s">
        <v>332</v>
      </c>
      <c r="T528" s="558" t="s">
        <v>332</v>
      </c>
      <c r="U528" s="558" t="s">
        <v>332</v>
      </c>
      <c r="V528" s="558" t="s">
        <v>332</v>
      </c>
      <c r="W528" s="375"/>
      <c r="X528" s="342"/>
      <c r="Y528" s="342"/>
      <c r="AA528" s="367">
        <v>1</v>
      </c>
    </row>
    <row r="529" spans="2:27" s="324" customFormat="1" ht="42.75" customHeight="1" x14ac:dyDescent="0.3">
      <c r="B529" s="577">
        <v>101</v>
      </c>
      <c r="C529" s="715" t="s">
        <v>2190</v>
      </c>
      <c r="D529" s="715" t="s">
        <v>2200</v>
      </c>
      <c r="E529" s="577"/>
      <c r="F529" s="706" t="s">
        <v>2171</v>
      </c>
      <c r="G529" s="712">
        <v>0</v>
      </c>
      <c r="H529" s="325"/>
      <c r="I529" s="577"/>
      <c r="J529" s="641"/>
      <c r="K529" s="577"/>
      <c r="L529" s="577"/>
      <c r="M529" s="558" t="s">
        <v>656</v>
      </c>
      <c r="N529" s="579"/>
      <c r="O529" s="560" t="s">
        <v>600</v>
      </c>
      <c r="P529" s="646" t="s">
        <v>1548</v>
      </c>
      <c r="Q529" s="561">
        <v>154</v>
      </c>
      <c r="R529" s="518"/>
      <c r="S529" s="558" t="s">
        <v>332</v>
      </c>
      <c r="T529" s="558" t="s">
        <v>332</v>
      </c>
      <c r="U529" s="558" t="s">
        <v>332</v>
      </c>
      <c r="V529" s="558" t="s">
        <v>332</v>
      </c>
      <c r="W529" s="375"/>
      <c r="X529" s="342"/>
      <c r="Y529" s="342"/>
      <c r="AA529" s="367">
        <v>1</v>
      </c>
    </row>
    <row r="530" spans="2:27" s="324" customFormat="1" ht="42.75" hidden="1" customHeight="1" x14ac:dyDescent="0.3">
      <c r="B530" s="577"/>
      <c r="C530" s="715" t="s">
        <v>2190</v>
      </c>
      <c r="D530" s="715" t="s">
        <v>2200</v>
      </c>
      <c r="E530" s="577"/>
      <c r="F530" s="676" t="s">
        <v>1546</v>
      </c>
      <c r="G530" s="712">
        <v>0</v>
      </c>
      <c r="H530" s="325"/>
      <c r="I530" s="577"/>
      <c r="J530" s="577">
        <v>0.58399999999999996</v>
      </c>
      <c r="K530" s="577"/>
      <c r="L530" s="577"/>
      <c r="M530" s="558" t="s">
        <v>656</v>
      </c>
      <c r="N530" s="579"/>
      <c r="O530" s="560">
        <v>1</v>
      </c>
      <c r="P530" s="646" t="s">
        <v>1547</v>
      </c>
      <c r="Q530" s="561">
        <v>155</v>
      </c>
      <c r="R530" s="518"/>
      <c r="S530" s="558" t="s">
        <v>332</v>
      </c>
      <c r="T530" s="558" t="s">
        <v>332</v>
      </c>
      <c r="U530" s="558" t="s">
        <v>332</v>
      </c>
      <c r="V530" s="558" t="s">
        <v>332</v>
      </c>
      <c r="W530" s="375"/>
      <c r="X530" s="342"/>
      <c r="Y530" s="342"/>
      <c r="AA530" s="367">
        <v>1</v>
      </c>
    </row>
    <row r="531" spans="2:27" s="324" customFormat="1" ht="42.75" customHeight="1" x14ac:dyDescent="0.3">
      <c r="B531" s="577">
        <v>102</v>
      </c>
      <c r="C531" s="715" t="s">
        <v>2190</v>
      </c>
      <c r="D531" s="715" t="s">
        <v>2200</v>
      </c>
      <c r="E531" s="577"/>
      <c r="F531" s="706" t="s">
        <v>2172</v>
      </c>
      <c r="G531" s="712">
        <v>0</v>
      </c>
      <c r="H531" s="325"/>
      <c r="I531" s="577"/>
      <c r="J531" s="641"/>
      <c r="K531" s="577"/>
      <c r="L531" s="577"/>
      <c r="M531" s="558" t="s">
        <v>656</v>
      </c>
      <c r="N531" s="579"/>
      <c r="O531" s="560" t="s">
        <v>600</v>
      </c>
      <c r="P531" s="646" t="s">
        <v>1549</v>
      </c>
      <c r="Q531" s="561">
        <v>156</v>
      </c>
      <c r="R531" s="518"/>
      <c r="S531" s="558" t="s">
        <v>332</v>
      </c>
      <c r="T531" s="558" t="s">
        <v>332</v>
      </c>
      <c r="U531" s="558" t="s">
        <v>332</v>
      </c>
      <c r="V531" s="558" t="s">
        <v>332</v>
      </c>
      <c r="W531" s="375"/>
      <c r="X531" s="342"/>
      <c r="Y531" s="342"/>
      <c r="AA531" s="367">
        <v>1</v>
      </c>
    </row>
    <row r="532" spans="2:27" s="324" customFormat="1" ht="42.75" hidden="1" customHeight="1" x14ac:dyDescent="0.3">
      <c r="B532" s="577"/>
      <c r="C532" s="715" t="s">
        <v>2190</v>
      </c>
      <c r="D532" s="715" t="s">
        <v>2200</v>
      </c>
      <c r="E532" s="577"/>
      <c r="F532" s="708" t="s">
        <v>1289</v>
      </c>
      <c r="G532" s="712">
        <v>0</v>
      </c>
      <c r="H532" s="325"/>
      <c r="I532" s="577"/>
      <c r="J532" s="577">
        <v>1.7000000000000001E-2</v>
      </c>
      <c r="K532" s="577"/>
      <c r="L532" s="577"/>
      <c r="M532" s="558" t="s">
        <v>656</v>
      </c>
      <c r="N532" s="579"/>
      <c r="O532" s="560">
        <v>1</v>
      </c>
      <c r="P532" s="646" t="s">
        <v>1549</v>
      </c>
      <c r="Q532" s="561">
        <v>156</v>
      </c>
      <c r="R532" s="518"/>
      <c r="S532" s="558" t="s">
        <v>332</v>
      </c>
      <c r="T532" s="558" t="s">
        <v>332</v>
      </c>
      <c r="U532" s="558" t="s">
        <v>332</v>
      </c>
      <c r="V532" s="558" t="s">
        <v>332</v>
      </c>
      <c r="W532" s="375"/>
      <c r="X532" s="342"/>
      <c r="Y532" s="342"/>
      <c r="AA532" s="367">
        <v>1</v>
      </c>
    </row>
    <row r="533" spans="2:27" s="324" customFormat="1" ht="42.75" hidden="1" customHeight="1" x14ac:dyDescent="0.3">
      <c r="B533" s="577"/>
      <c r="C533" s="715" t="s">
        <v>2190</v>
      </c>
      <c r="D533" s="715" t="s">
        <v>2200</v>
      </c>
      <c r="E533" s="577"/>
      <c r="F533" s="708" t="s">
        <v>1290</v>
      </c>
      <c r="G533" s="712">
        <v>0</v>
      </c>
      <c r="H533" s="325"/>
      <c r="I533" s="577"/>
      <c r="J533" s="577">
        <v>1.7000000000000001E-2</v>
      </c>
      <c r="K533" s="577"/>
      <c r="L533" s="577"/>
      <c r="M533" s="558" t="s">
        <v>656</v>
      </c>
      <c r="N533" s="579"/>
      <c r="O533" s="560">
        <v>1</v>
      </c>
      <c r="P533" s="646" t="s">
        <v>1549</v>
      </c>
      <c r="Q533" s="561">
        <v>156</v>
      </c>
      <c r="R533" s="518"/>
      <c r="S533" s="558" t="s">
        <v>332</v>
      </c>
      <c r="T533" s="558" t="s">
        <v>332</v>
      </c>
      <c r="U533" s="558" t="s">
        <v>332</v>
      </c>
      <c r="V533" s="558" t="s">
        <v>332</v>
      </c>
      <c r="W533" s="375"/>
      <c r="X533" s="342"/>
      <c r="Y533" s="342"/>
      <c r="AA533" s="367">
        <v>1</v>
      </c>
    </row>
    <row r="534" spans="2:27" s="324" customFormat="1" ht="42.75" hidden="1" customHeight="1" x14ac:dyDescent="0.3">
      <c r="B534" s="577"/>
      <c r="C534" s="715" t="s">
        <v>2190</v>
      </c>
      <c r="D534" s="715" t="s">
        <v>2200</v>
      </c>
      <c r="E534" s="577"/>
      <c r="F534" s="708" t="s">
        <v>1291</v>
      </c>
      <c r="G534" s="712">
        <v>0</v>
      </c>
      <c r="H534" s="325"/>
      <c r="I534" s="577"/>
      <c r="J534" s="641"/>
      <c r="K534" s="577">
        <v>0.48</v>
      </c>
      <c r="L534" s="577"/>
      <c r="M534" s="558" t="s">
        <v>656</v>
      </c>
      <c r="N534" s="579"/>
      <c r="O534" s="560">
        <v>1</v>
      </c>
      <c r="P534" s="646" t="s">
        <v>1550</v>
      </c>
      <c r="Q534" s="561">
        <v>157</v>
      </c>
      <c r="R534" s="518"/>
      <c r="S534" s="558" t="s">
        <v>332</v>
      </c>
      <c r="T534" s="558" t="s">
        <v>332</v>
      </c>
      <c r="U534" s="558" t="s">
        <v>332</v>
      </c>
      <c r="V534" s="558" t="s">
        <v>332</v>
      </c>
      <c r="W534" s="375"/>
      <c r="X534" s="342"/>
      <c r="Y534" s="342"/>
      <c r="AA534" s="367">
        <v>1</v>
      </c>
    </row>
    <row r="535" spans="2:27" s="324" customFormat="1" ht="42.75" hidden="1" customHeight="1" x14ac:dyDescent="0.3">
      <c r="B535" s="577"/>
      <c r="C535" s="715" t="s">
        <v>2190</v>
      </c>
      <c r="D535" s="715" t="s">
        <v>2200</v>
      </c>
      <c r="E535" s="577"/>
      <c r="F535" s="708" t="s">
        <v>1292</v>
      </c>
      <c r="G535" s="712">
        <v>0</v>
      </c>
      <c r="H535" s="325"/>
      <c r="I535" s="577"/>
      <c r="J535" s="641"/>
      <c r="K535" s="577">
        <v>0.6</v>
      </c>
      <c r="L535" s="577"/>
      <c r="M535" s="558" t="s">
        <v>656</v>
      </c>
      <c r="N535" s="579"/>
      <c r="O535" s="560">
        <v>1</v>
      </c>
      <c r="P535" s="646" t="s">
        <v>1550</v>
      </c>
      <c r="Q535" s="561">
        <v>157</v>
      </c>
      <c r="R535" s="518"/>
      <c r="S535" s="558" t="s">
        <v>332</v>
      </c>
      <c r="T535" s="558" t="s">
        <v>332</v>
      </c>
      <c r="U535" s="558" t="s">
        <v>332</v>
      </c>
      <c r="V535" s="558" t="s">
        <v>332</v>
      </c>
      <c r="W535" s="375"/>
      <c r="X535" s="342"/>
      <c r="Y535" s="342"/>
      <c r="AA535" s="367">
        <v>1</v>
      </c>
    </row>
    <row r="536" spans="2:27" s="324" customFormat="1" ht="42.75" hidden="1" customHeight="1" x14ac:dyDescent="0.3">
      <c r="B536" s="577"/>
      <c r="C536" s="715" t="s">
        <v>2190</v>
      </c>
      <c r="D536" s="715" t="s">
        <v>2200</v>
      </c>
      <c r="E536" s="577"/>
      <c r="F536" s="708" t="s">
        <v>1293</v>
      </c>
      <c r="G536" s="712">
        <v>0</v>
      </c>
      <c r="H536" s="325"/>
      <c r="I536" s="577"/>
      <c r="J536" s="641"/>
      <c r="K536" s="577">
        <v>0.06</v>
      </c>
      <c r="L536" s="577"/>
      <c r="M536" s="558" t="s">
        <v>656</v>
      </c>
      <c r="N536" s="579"/>
      <c r="O536" s="560">
        <v>1</v>
      </c>
      <c r="P536" s="646" t="s">
        <v>1550</v>
      </c>
      <c r="Q536" s="561">
        <v>157</v>
      </c>
      <c r="R536" s="518"/>
      <c r="S536" s="558" t="s">
        <v>332</v>
      </c>
      <c r="T536" s="558" t="s">
        <v>332</v>
      </c>
      <c r="U536" s="558" t="s">
        <v>332</v>
      </c>
      <c r="V536" s="558" t="s">
        <v>332</v>
      </c>
      <c r="W536" s="375"/>
      <c r="X536" s="342"/>
      <c r="Y536" s="342"/>
      <c r="AA536" s="367">
        <v>1</v>
      </c>
    </row>
    <row r="537" spans="2:27" s="324" customFormat="1" ht="42.75" hidden="1" customHeight="1" x14ac:dyDescent="0.3">
      <c r="B537" s="577"/>
      <c r="C537" s="715" t="s">
        <v>2190</v>
      </c>
      <c r="D537" s="715" t="s">
        <v>2200</v>
      </c>
      <c r="E537" s="577"/>
      <c r="F537" s="708" t="s">
        <v>1294</v>
      </c>
      <c r="G537" s="712">
        <v>0</v>
      </c>
      <c r="H537" s="325"/>
      <c r="I537" s="577"/>
      <c r="J537" s="641"/>
      <c r="K537" s="577">
        <v>0.06</v>
      </c>
      <c r="L537" s="577"/>
      <c r="M537" s="558" t="s">
        <v>656</v>
      </c>
      <c r="N537" s="579"/>
      <c r="O537" s="560">
        <v>1</v>
      </c>
      <c r="P537" s="646" t="s">
        <v>1550</v>
      </c>
      <c r="Q537" s="561">
        <v>157</v>
      </c>
      <c r="R537" s="518"/>
      <c r="S537" s="558" t="s">
        <v>332</v>
      </c>
      <c r="T537" s="558" t="s">
        <v>332</v>
      </c>
      <c r="U537" s="558" t="s">
        <v>332</v>
      </c>
      <c r="V537" s="558" t="s">
        <v>332</v>
      </c>
      <c r="W537" s="375"/>
      <c r="X537" s="342"/>
      <c r="Y537" s="342"/>
      <c r="AA537" s="367">
        <v>1</v>
      </c>
    </row>
    <row r="538" spans="2:27" s="324" customFormat="1" ht="42.75" hidden="1" customHeight="1" x14ac:dyDescent="0.3">
      <c r="B538" s="577"/>
      <c r="C538" s="715" t="s">
        <v>2190</v>
      </c>
      <c r="D538" s="715" t="s">
        <v>2200</v>
      </c>
      <c r="E538" s="577"/>
      <c r="F538" s="708" t="s">
        <v>1295</v>
      </c>
      <c r="G538" s="712">
        <v>0</v>
      </c>
      <c r="H538" s="325"/>
      <c r="I538" s="577"/>
      <c r="J538" s="641"/>
      <c r="K538" s="577">
        <v>0.06</v>
      </c>
      <c r="L538" s="577"/>
      <c r="M538" s="558" t="s">
        <v>656</v>
      </c>
      <c r="N538" s="579"/>
      <c r="O538" s="560">
        <v>1</v>
      </c>
      <c r="P538" s="646" t="s">
        <v>1550</v>
      </c>
      <c r="Q538" s="561">
        <v>157</v>
      </c>
      <c r="R538" s="518"/>
      <c r="S538" s="558" t="s">
        <v>332</v>
      </c>
      <c r="T538" s="558" t="s">
        <v>332</v>
      </c>
      <c r="U538" s="558" t="s">
        <v>332</v>
      </c>
      <c r="V538" s="558" t="s">
        <v>332</v>
      </c>
      <c r="W538" s="375"/>
      <c r="X538" s="342"/>
      <c r="Y538" s="342"/>
      <c r="AA538" s="367">
        <v>1</v>
      </c>
    </row>
    <row r="539" spans="2:27" s="324" customFormat="1" ht="42.75" hidden="1" customHeight="1" x14ac:dyDescent="0.3">
      <c r="B539" s="577"/>
      <c r="C539" s="715" t="s">
        <v>2190</v>
      </c>
      <c r="D539" s="715" t="s">
        <v>2200</v>
      </c>
      <c r="E539" s="577"/>
      <c r="F539" s="708" t="s">
        <v>1296</v>
      </c>
      <c r="G539" s="712">
        <v>0</v>
      </c>
      <c r="H539" s="325"/>
      <c r="I539" s="577"/>
      <c r="J539" s="641"/>
      <c r="K539" s="577">
        <v>0.06</v>
      </c>
      <c r="L539" s="577"/>
      <c r="M539" s="558" t="s">
        <v>656</v>
      </c>
      <c r="N539" s="579"/>
      <c r="O539" s="560">
        <v>1</v>
      </c>
      <c r="P539" s="646" t="s">
        <v>1550</v>
      </c>
      <c r="Q539" s="561">
        <v>157</v>
      </c>
      <c r="R539" s="518"/>
      <c r="S539" s="558" t="s">
        <v>332</v>
      </c>
      <c r="T539" s="558" t="s">
        <v>332</v>
      </c>
      <c r="U539" s="558" t="s">
        <v>332</v>
      </c>
      <c r="V539" s="558" t="s">
        <v>332</v>
      </c>
      <c r="W539" s="375"/>
      <c r="X539" s="342"/>
      <c r="Y539" s="342"/>
      <c r="AA539" s="367">
        <v>1</v>
      </c>
    </row>
    <row r="540" spans="2:27" s="324" customFormat="1" ht="42.75" hidden="1" customHeight="1" x14ac:dyDescent="0.3">
      <c r="B540" s="577"/>
      <c r="C540" s="715" t="s">
        <v>2190</v>
      </c>
      <c r="D540" s="715" t="s">
        <v>2200</v>
      </c>
      <c r="E540" s="577"/>
      <c r="F540" s="708" t="s">
        <v>1297</v>
      </c>
      <c r="G540" s="712">
        <v>0</v>
      </c>
      <c r="H540" s="325"/>
      <c r="I540" s="577"/>
      <c r="J540" s="641"/>
      <c r="K540" s="577">
        <v>0.06</v>
      </c>
      <c r="L540" s="577"/>
      <c r="M540" s="558" t="s">
        <v>656</v>
      </c>
      <c r="N540" s="579"/>
      <c r="O540" s="560">
        <v>1</v>
      </c>
      <c r="P540" s="646" t="s">
        <v>1550</v>
      </c>
      <c r="Q540" s="561">
        <v>157</v>
      </c>
      <c r="R540" s="518"/>
      <c r="S540" s="558" t="s">
        <v>332</v>
      </c>
      <c r="T540" s="558" t="s">
        <v>332</v>
      </c>
      <c r="U540" s="558" t="s">
        <v>332</v>
      </c>
      <c r="V540" s="558" t="s">
        <v>332</v>
      </c>
      <c r="W540" s="375"/>
      <c r="X540" s="342"/>
      <c r="Y540" s="342"/>
      <c r="AA540" s="367">
        <v>1</v>
      </c>
    </row>
    <row r="541" spans="2:27" s="324" customFormat="1" ht="42.75" hidden="1" customHeight="1" x14ac:dyDescent="0.3">
      <c r="B541" s="577"/>
      <c r="C541" s="715" t="s">
        <v>2190</v>
      </c>
      <c r="D541" s="715" t="s">
        <v>2200</v>
      </c>
      <c r="E541" s="577"/>
      <c r="F541" s="708" t="s">
        <v>1298</v>
      </c>
      <c r="G541" s="712">
        <v>0</v>
      </c>
      <c r="H541" s="325"/>
      <c r="I541" s="577"/>
      <c r="J541" s="641"/>
      <c r="K541" s="577">
        <v>0.12</v>
      </c>
      <c r="L541" s="577"/>
      <c r="M541" s="558" t="s">
        <v>656</v>
      </c>
      <c r="N541" s="579"/>
      <c r="O541" s="560">
        <v>1</v>
      </c>
      <c r="P541" s="646" t="s">
        <v>1550</v>
      </c>
      <c r="Q541" s="561">
        <v>157</v>
      </c>
      <c r="R541" s="518"/>
      <c r="S541" s="558" t="s">
        <v>332</v>
      </c>
      <c r="T541" s="558" t="s">
        <v>332</v>
      </c>
      <c r="U541" s="558" t="s">
        <v>332</v>
      </c>
      <c r="V541" s="558" t="s">
        <v>332</v>
      </c>
      <c r="W541" s="375"/>
      <c r="X541" s="342"/>
      <c r="Y541" s="342"/>
      <c r="AA541" s="367">
        <v>1</v>
      </c>
    </row>
    <row r="542" spans="2:27" s="324" customFormat="1" ht="42.75" hidden="1" customHeight="1" x14ac:dyDescent="0.3">
      <c r="B542" s="577"/>
      <c r="C542" s="715" t="s">
        <v>2190</v>
      </c>
      <c r="D542" s="715" t="s">
        <v>2200</v>
      </c>
      <c r="E542" s="577"/>
      <c r="F542" s="708" t="s">
        <v>1299</v>
      </c>
      <c r="G542" s="712">
        <v>0</v>
      </c>
      <c r="H542" s="325"/>
      <c r="I542" s="577"/>
      <c r="J542" s="641"/>
      <c r="K542" s="577">
        <v>0.12</v>
      </c>
      <c r="L542" s="577"/>
      <c r="M542" s="558" t="s">
        <v>656</v>
      </c>
      <c r="N542" s="579"/>
      <c r="O542" s="560">
        <v>1</v>
      </c>
      <c r="P542" s="646" t="s">
        <v>1550</v>
      </c>
      <c r="Q542" s="561">
        <v>157</v>
      </c>
      <c r="R542" s="518"/>
      <c r="S542" s="558" t="s">
        <v>332</v>
      </c>
      <c r="T542" s="558" t="s">
        <v>332</v>
      </c>
      <c r="U542" s="558" t="s">
        <v>332</v>
      </c>
      <c r="V542" s="558" t="s">
        <v>332</v>
      </c>
      <c r="W542" s="375"/>
      <c r="X542" s="342"/>
      <c r="Y542" s="342"/>
      <c r="AA542" s="367">
        <v>1</v>
      </c>
    </row>
    <row r="543" spans="2:27" s="324" customFormat="1" ht="42.75" hidden="1" customHeight="1" x14ac:dyDescent="0.3">
      <c r="B543" s="682" t="s">
        <v>1618</v>
      </c>
      <c r="C543" s="715" t="s">
        <v>2190</v>
      </c>
      <c r="D543" s="715" t="s">
        <v>2200</v>
      </c>
      <c r="E543" s="682"/>
      <c r="F543" s="708" t="s">
        <v>1300</v>
      </c>
      <c r="G543" s="712">
        <v>0</v>
      </c>
      <c r="H543" s="325"/>
      <c r="I543" s="577"/>
      <c r="J543" s="641"/>
      <c r="K543" s="577">
        <v>0.27500000000000002</v>
      </c>
      <c r="L543" s="577"/>
      <c r="M543" s="558" t="s">
        <v>656</v>
      </c>
      <c r="N543" s="579" t="s">
        <v>1372</v>
      </c>
      <c r="O543" s="560">
        <v>1</v>
      </c>
      <c r="P543" s="646" t="s">
        <v>1624</v>
      </c>
      <c r="Q543" s="561">
        <v>158</v>
      </c>
      <c r="R543" s="518"/>
      <c r="S543" s="558" t="s">
        <v>332</v>
      </c>
      <c r="T543" s="558" t="s">
        <v>332</v>
      </c>
      <c r="U543" s="558" t="s">
        <v>332</v>
      </c>
      <c r="V543" s="558" t="s">
        <v>332</v>
      </c>
      <c r="W543" s="375"/>
      <c r="X543" s="342"/>
      <c r="Y543" s="342"/>
      <c r="AA543" s="367"/>
    </row>
    <row r="544" spans="2:27" s="324" customFormat="1" ht="42.75" hidden="1" customHeight="1" x14ac:dyDescent="0.3">
      <c r="B544" s="682" t="s">
        <v>1619</v>
      </c>
      <c r="C544" s="715" t="s">
        <v>2190</v>
      </c>
      <c r="D544" s="715" t="s">
        <v>2200</v>
      </c>
      <c r="E544" s="682"/>
      <c r="F544" s="708" t="s">
        <v>1305</v>
      </c>
      <c r="G544" s="712">
        <v>0</v>
      </c>
      <c r="H544" s="325"/>
      <c r="I544" s="577"/>
      <c r="J544" s="641"/>
      <c r="K544" s="577">
        <v>0.39100000000000001</v>
      </c>
      <c r="L544" s="577"/>
      <c r="M544" s="558" t="s">
        <v>656</v>
      </c>
      <c r="N544" s="579" t="s">
        <v>1372</v>
      </c>
      <c r="O544" s="560">
        <v>1</v>
      </c>
      <c r="P544" s="646" t="s">
        <v>1624</v>
      </c>
      <c r="Q544" s="561">
        <v>158</v>
      </c>
      <c r="R544" s="518"/>
      <c r="S544" s="558" t="s">
        <v>332</v>
      </c>
      <c r="T544" s="558" t="s">
        <v>332</v>
      </c>
      <c r="U544" s="558" t="s">
        <v>332</v>
      </c>
      <c r="V544" s="558" t="s">
        <v>332</v>
      </c>
      <c r="W544" s="375"/>
      <c r="X544" s="342"/>
      <c r="Y544" s="342"/>
      <c r="AA544" s="367"/>
    </row>
    <row r="545" spans="2:27" s="324" customFormat="1" ht="42.75" hidden="1" customHeight="1" x14ac:dyDescent="0.3">
      <c r="B545" s="682" t="s">
        <v>1620</v>
      </c>
      <c r="C545" s="715" t="s">
        <v>2190</v>
      </c>
      <c r="D545" s="715" t="s">
        <v>2200</v>
      </c>
      <c r="E545" s="682"/>
      <c r="F545" s="708" t="s">
        <v>1301</v>
      </c>
      <c r="G545" s="712">
        <v>0</v>
      </c>
      <c r="H545" s="325"/>
      <c r="I545" s="577"/>
      <c r="J545" s="641"/>
      <c r="K545" s="577">
        <v>0.50800000000000001</v>
      </c>
      <c r="L545" s="577"/>
      <c r="M545" s="558" t="s">
        <v>656</v>
      </c>
      <c r="N545" s="579" t="s">
        <v>1372</v>
      </c>
      <c r="O545" s="560">
        <v>1</v>
      </c>
      <c r="P545" s="646" t="s">
        <v>1624</v>
      </c>
      <c r="Q545" s="561">
        <v>158</v>
      </c>
      <c r="R545" s="518"/>
      <c r="S545" s="558" t="s">
        <v>332</v>
      </c>
      <c r="T545" s="558" t="s">
        <v>332</v>
      </c>
      <c r="U545" s="558" t="s">
        <v>332</v>
      </c>
      <c r="V545" s="558" t="s">
        <v>332</v>
      </c>
      <c r="W545" s="375"/>
      <c r="X545" s="342"/>
      <c r="Y545" s="342"/>
      <c r="AA545" s="367"/>
    </row>
    <row r="546" spans="2:27" s="324" customFormat="1" ht="42.75" hidden="1" customHeight="1" x14ac:dyDescent="0.3">
      <c r="B546" s="682" t="s">
        <v>1621</v>
      </c>
      <c r="C546" s="715" t="s">
        <v>2190</v>
      </c>
      <c r="D546" s="715" t="s">
        <v>2200</v>
      </c>
      <c r="E546" s="682"/>
      <c r="F546" s="708" t="s">
        <v>1302</v>
      </c>
      <c r="G546" s="712">
        <v>0</v>
      </c>
      <c r="H546" s="325"/>
      <c r="I546" s="577"/>
      <c r="J546" s="641"/>
      <c r="K546" s="577">
        <v>0.46300000000000002</v>
      </c>
      <c r="L546" s="577"/>
      <c r="M546" s="558" t="s">
        <v>656</v>
      </c>
      <c r="N546" s="579" t="s">
        <v>1372</v>
      </c>
      <c r="O546" s="560">
        <v>1</v>
      </c>
      <c r="P546" s="646" t="s">
        <v>1624</v>
      </c>
      <c r="Q546" s="561">
        <v>158</v>
      </c>
      <c r="R546" s="518"/>
      <c r="S546" s="558" t="s">
        <v>332</v>
      </c>
      <c r="T546" s="558" t="s">
        <v>332</v>
      </c>
      <c r="U546" s="558" t="s">
        <v>332</v>
      </c>
      <c r="V546" s="558" t="s">
        <v>332</v>
      </c>
      <c r="W546" s="375"/>
      <c r="X546" s="342"/>
      <c r="Y546" s="342"/>
      <c r="AA546" s="367"/>
    </row>
    <row r="547" spans="2:27" s="324" customFormat="1" ht="42.75" hidden="1" customHeight="1" x14ac:dyDescent="0.3">
      <c r="B547" s="682" t="s">
        <v>1622</v>
      </c>
      <c r="C547" s="715" t="s">
        <v>2190</v>
      </c>
      <c r="D547" s="715" t="s">
        <v>2200</v>
      </c>
      <c r="E547" s="682"/>
      <c r="F547" s="708" t="s">
        <v>1303</v>
      </c>
      <c r="G547" s="712">
        <v>0</v>
      </c>
      <c r="H547" s="325"/>
      <c r="I547" s="577"/>
      <c r="J547" s="641"/>
      <c r="K547" s="577">
        <v>0.51</v>
      </c>
      <c r="L547" s="577"/>
      <c r="M547" s="558" t="s">
        <v>656</v>
      </c>
      <c r="N547" s="579" t="s">
        <v>1372</v>
      </c>
      <c r="O547" s="560">
        <v>1</v>
      </c>
      <c r="P547" s="646" t="s">
        <v>1624</v>
      </c>
      <c r="Q547" s="561">
        <v>158</v>
      </c>
      <c r="R547" s="518"/>
      <c r="S547" s="558" t="s">
        <v>332</v>
      </c>
      <c r="T547" s="558" t="s">
        <v>332</v>
      </c>
      <c r="U547" s="558" t="s">
        <v>332</v>
      </c>
      <c r="V547" s="558" t="s">
        <v>332</v>
      </c>
      <c r="W547" s="375"/>
      <c r="X547" s="342"/>
      <c r="Y547" s="342"/>
      <c r="AA547" s="367"/>
    </row>
    <row r="548" spans="2:27" s="324" customFormat="1" ht="42.75" hidden="1" customHeight="1" x14ac:dyDescent="0.3">
      <c r="B548" s="682" t="s">
        <v>1623</v>
      </c>
      <c r="C548" s="715" t="s">
        <v>2190</v>
      </c>
      <c r="D548" s="715" t="s">
        <v>2200</v>
      </c>
      <c r="E548" s="682"/>
      <c r="F548" s="708" t="s">
        <v>1304</v>
      </c>
      <c r="G548" s="712">
        <v>0</v>
      </c>
      <c r="H548" s="325"/>
      <c r="I548" s="577"/>
      <c r="J548" s="641"/>
      <c r="K548" s="577">
        <v>0.41499999999999998</v>
      </c>
      <c r="L548" s="577"/>
      <c r="M548" s="558" t="s">
        <v>656</v>
      </c>
      <c r="N548" s="579" t="s">
        <v>1372</v>
      </c>
      <c r="O548" s="560">
        <v>1</v>
      </c>
      <c r="P548" s="646" t="s">
        <v>1624</v>
      </c>
      <c r="Q548" s="561">
        <v>158</v>
      </c>
      <c r="R548" s="518"/>
      <c r="S548" s="558" t="s">
        <v>332</v>
      </c>
      <c r="T548" s="558" t="s">
        <v>332</v>
      </c>
      <c r="U548" s="558" t="s">
        <v>332</v>
      </c>
      <c r="V548" s="558" t="s">
        <v>332</v>
      </c>
      <c r="W548" s="375"/>
      <c r="X548" s="342"/>
      <c r="Y548" s="342"/>
      <c r="AA548" s="367"/>
    </row>
    <row r="549" spans="2:27" s="324" customFormat="1" ht="42.75" customHeight="1" x14ac:dyDescent="0.3">
      <c r="B549" s="577">
        <v>103</v>
      </c>
      <c r="C549" s="715" t="s">
        <v>2190</v>
      </c>
      <c r="D549" s="715" t="s">
        <v>2200</v>
      </c>
      <c r="E549" s="577"/>
      <c r="F549" s="706" t="s">
        <v>2173</v>
      </c>
      <c r="G549" s="712">
        <v>0</v>
      </c>
      <c r="H549" s="325"/>
      <c r="I549" s="577"/>
      <c r="J549" s="641"/>
      <c r="K549" s="577"/>
      <c r="L549" s="577"/>
      <c r="M549" s="558" t="s">
        <v>656</v>
      </c>
      <c r="N549" s="579"/>
      <c r="O549" s="560" t="s">
        <v>600</v>
      </c>
      <c r="P549" s="518" t="s">
        <v>1504</v>
      </c>
      <c r="Q549" s="561">
        <v>263</v>
      </c>
      <c r="R549" s="518"/>
      <c r="S549" s="558" t="s">
        <v>332</v>
      </c>
      <c r="T549" s="558" t="s">
        <v>332</v>
      </c>
      <c r="U549" s="558" t="s">
        <v>332</v>
      </c>
      <c r="V549" s="558" t="s">
        <v>332</v>
      </c>
      <c r="W549" s="375"/>
      <c r="X549" s="342"/>
      <c r="Y549" s="342"/>
      <c r="AA549" s="367">
        <v>1</v>
      </c>
    </row>
    <row r="550" spans="2:27" s="324" customFormat="1" ht="42.75" hidden="1" customHeight="1" x14ac:dyDescent="0.3">
      <c r="B550" s="577"/>
      <c r="C550" s="715" t="s">
        <v>2190</v>
      </c>
      <c r="D550" s="715" t="s">
        <v>2200</v>
      </c>
      <c r="E550" s="577"/>
      <c r="F550" s="708" t="s">
        <v>1458</v>
      </c>
      <c r="G550" s="712">
        <v>0</v>
      </c>
      <c r="H550" s="325"/>
      <c r="I550" s="577"/>
      <c r="J550" s="641">
        <v>2.65</v>
      </c>
      <c r="K550" s="577"/>
      <c r="L550" s="577"/>
      <c r="M550" s="558" t="s">
        <v>656</v>
      </c>
      <c r="N550" s="586" t="s">
        <v>1482</v>
      </c>
      <c r="O550" s="560">
        <v>1</v>
      </c>
      <c r="P550" s="518" t="s">
        <v>1483</v>
      </c>
      <c r="Q550" s="561">
        <v>242</v>
      </c>
      <c r="R550" s="518"/>
      <c r="S550" s="558" t="s">
        <v>332</v>
      </c>
      <c r="T550" s="558" t="s">
        <v>332</v>
      </c>
      <c r="U550" s="558" t="s">
        <v>332</v>
      </c>
      <c r="V550" s="558" t="s">
        <v>332</v>
      </c>
      <c r="W550" s="375"/>
      <c r="X550" s="342"/>
      <c r="Y550" s="342"/>
      <c r="AA550" s="367">
        <v>1</v>
      </c>
    </row>
    <row r="551" spans="2:27" s="324" customFormat="1" ht="42.75" hidden="1" customHeight="1" x14ac:dyDescent="0.3">
      <c r="B551" s="577"/>
      <c r="C551" s="715" t="s">
        <v>2190</v>
      </c>
      <c r="D551" s="715" t="s">
        <v>2200</v>
      </c>
      <c r="E551" s="577"/>
      <c r="F551" s="708" t="s">
        <v>1459</v>
      </c>
      <c r="G551" s="712">
        <v>0</v>
      </c>
      <c r="H551" s="325"/>
      <c r="I551" s="577"/>
      <c r="J551" s="641">
        <v>0.06</v>
      </c>
      <c r="K551" s="577"/>
      <c r="L551" s="577"/>
      <c r="M551" s="558" t="s">
        <v>656</v>
      </c>
      <c r="N551" s="579"/>
      <c r="O551" s="560">
        <v>1</v>
      </c>
      <c r="P551" s="518" t="s">
        <v>1484</v>
      </c>
      <c r="Q551" s="561">
        <v>243</v>
      </c>
      <c r="R551" s="518"/>
      <c r="S551" s="558" t="s">
        <v>332</v>
      </c>
      <c r="T551" s="558" t="s">
        <v>332</v>
      </c>
      <c r="U551" s="558" t="s">
        <v>332</v>
      </c>
      <c r="V551" s="558" t="s">
        <v>332</v>
      </c>
      <c r="W551" s="375"/>
      <c r="X551" s="342"/>
      <c r="Y551" s="342"/>
      <c r="AA551" s="367">
        <v>1</v>
      </c>
    </row>
    <row r="552" spans="2:27" s="324" customFormat="1" ht="42.75" hidden="1" customHeight="1" x14ac:dyDescent="0.3">
      <c r="B552" s="577"/>
      <c r="C552" s="715" t="s">
        <v>2190</v>
      </c>
      <c r="D552" s="715" t="s">
        <v>2200</v>
      </c>
      <c r="E552" s="577"/>
      <c r="F552" s="708" t="s">
        <v>1460</v>
      </c>
      <c r="G552" s="712">
        <v>0</v>
      </c>
      <c r="H552" s="325"/>
      <c r="I552" s="577"/>
      <c r="J552" s="641"/>
      <c r="K552" s="577">
        <v>0.25</v>
      </c>
      <c r="L552" s="577"/>
      <c r="M552" s="558" t="s">
        <v>656</v>
      </c>
      <c r="N552" s="579"/>
      <c r="O552" s="560">
        <v>1</v>
      </c>
      <c r="P552" s="518" t="s">
        <v>1487</v>
      </c>
      <c r="Q552" s="561">
        <v>246</v>
      </c>
      <c r="R552" s="518"/>
      <c r="S552" s="558" t="s">
        <v>332</v>
      </c>
      <c r="T552" s="558" t="s">
        <v>332</v>
      </c>
      <c r="U552" s="558" t="s">
        <v>332</v>
      </c>
      <c r="V552" s="558" t="s">
        <v>332</v>
      </c>
      <c r="W552" s="375"/>
      <c r="X552" s="342"/>
      <c r="Y552" s="342"/>
      <c r="AA552" s="367">
        <v>1</v>
      </c>
    </row>
    <row r="553" spans="2:27" s="324" customFormat="1" ht="42.75" hidden="1" customHeight="1" x14ac:dyDescent="0.3">
      <c r="B553" s="577"/>
      <c r="C553" s="715" t="s">
        <v>2190</v>
      </c>
      <c r="D553" s="715" t="s">
        <v>2200</v>
      </c>
      <c r="E553" s="577"/>
      <c r="F553" s="708" t="s">
        <v>1461</v>
      </c>
      <c r="G553" s="712">
        <v>0</v>
      </c>
      <c r="H553" s="325"/>
      <c r="I553" s="577"/>
      <c r="J553" s="641"/>
      <c r="K553" s="577">
        <v>0.28899999999999998</v>
      </c>
      <c r="L553" s="577"/>
      <c r="M553" s="558" t="s">
        <v>656</v>
      </c>
      <c r="N553" s="579"/>
      <c r="O553" s="560">
        <v>1</v>
      </c>
      <c r="P553" s="518" t="s">
        <v>1488</v>
      </c>
      <c r="Q553" s="561">
        <v>247</v>
      </c>
      <c r="R553" s="518"/>
      <c r="S553" s="558" t="s">
        <v>332</v>
      </c>
      <c r="T553" s="558" t="s">
        <v>332</v>
      </c>
      <c r="U553" s="558" t="s">
        <v>332</v>
      </c>
      <c r="V553" s="558" t="s">
        <v>332</v>
      </c>
      <c r="W553" s="375"/>
      <c r="X553" s="342"/>
      <c r="Y553" s="342"/>
      <c r="AA553" s="367">
        <v>1</v>
      </c>
    </row>
    <row r="554" spans="2:27" s="324" customFormat="1" ht="42.75" hidden="1" customHeight="1" x14ac:dyDescent="0.3">
      <c r="B554" s="577"/>
      <c r="C554" s="715" t="s">
        <v>2190</v>
      </c>
      <c r="D554" s="715" t="s">
        <v>2200</v>
      </c>
      <c r="E554" s="577"/>
      <c r="F554" s="708" t="s">
        <v>1462</v>
      </c>
      <c r="G554" s="712">
        <v>0</v>
      </c>
      <c r="H554" s="325"/>
      <c r="I554" s="577"/>
      <c r="J554" s="641"/>
      <c r="K554" s="577">
        <v>0.32700000000000001</v>
      </c>
      <c r="L554" s="577"/>
      <c r="M554" s="558" t="s">
        <v>656</v>
      </c>
      <c r="N554" s="579"/>
      <c r="O554" s="560">
        <v>1</v>
      </c>
      <c r="P554" s="518" t="s">
        <v>1489</v>
      </c>
      <c r="Q554" s="561">
        <v>248</v>
      </c>
      <c r="R554" s="518"/>
      <c r="S554" s="558" t="s">
        <v>332</v>
      </c>
      <c r="T554" s="558" t="s">
        <v>332</v>
      </c>
      <c r="U554" s="558" t="s">
        <v>332</v>
      </c>
      <c r="V554" s="558" t="s">
        <v>332</v>
      </c>
      <c r="W554" s="375"/>
      <c r="X554" s="342"/>
      <c r="Y554" s="342"/>
      <c r="AA554" s="367">
        <v>1</v>
      </c>
    </row>
    <row r="555" spans="2:27" s="324" customFormat="1" ht="42.75" hidden="1" customHeight="1" x14ac:dyDescent="0.3">
      <c r="B555" s="577"/>
      <c r="C555" s="715" t="s">
        <v>2190</v>
      </c>
      <c r="D555" s="715" t="s">
        <v>2200</v>
      </c>
      <c r="E555" s="577"/>
      <c r="F555" s="708" t="s">
        <v>1463</v>
      </c>
      <c r="G555" s="712">
        <v>0</v>
      </c>
      <c r="H555" s="325"/>
      <c r="I555" s="577"/>
      <c r="J555" s="641"/>
      <c r="K555" s="577">
        <v>0.22</v>
      </c>
      <c r="L555" s="577"/>
      <c r="M555" s="558" t="s">
        <v>656</v>
      </c>
      <c r="N555" s="579"/>
      <c r="O555" s="560">
        <v>1</v>
      </c>
      <c r="P555" s="518" t="s">
        <v>1490</v>
      </c>
      <c r="Q555" s="561">
        <v>249</v>
      </c>
      <c r="R555" s="518"/>
      <c r="S555" s="558" t="s">
        <v>332</v>
      </c>
      <c r="T555" s="558" t="s">
        <v>332</v>
      </c>
      <c r="U555" s="558" t="s">
        <v>332</v>
      </c>
      <c r="V555" s="558" t="s">
        <v>332</v>
      </c>
      <c r="W555" s="375"/>
      <c r="X555" s="342"/>
      <c r="Y555" s="342"/>
      <c r="AA555" s="367">
        <v>1</v>
      </c>
    </row>
    <row r="556" spans="2:27" s="324" customFormat="1" ht="42.75" hidden="1" customHeight="1" x14ac:dyDescent="0.3">
      <c r="B556" s="577"/>
      <c r="C556" s="715" t="s">
        <v>2190</v>
      </c>
      <c r="D556" s="715" t="s">
        <v>2200</v>
      </c>
      <c r="E556" s="577"/>
      <c r="F556" s="708" t="s">
        <v>1462</v>
      </c>
      <c r="G556" s="712">
        <v>0</v>
      </c>
      <c r="H556" s="325"/>
      <c r="I556" s="577"/>
      <c r="J556" s="641"/>
      <c r="K556" s="577">
        <v>0.23</v>
      </c>
      <c r="L556" s="577"/>
      <c r="M556" s="558" t="s">
        <v>656</v>
      </c>
      <c r="N556" s="579"/>
      <c r="O556" s="560">
        <v>1</v>
      </c>
      <c r="P556" s="518" t="s">
        <v>1491</v>
      </c>
      <c r="Q556" s="561">
        <v>250</v>
      </c>
      <c r="R556" s="518"/>
      <c r="S556" s="558" t="s">
        <v>332</v>
      </c>
      <c r="T556" s="558" t="s">
        <v>332</v>
      </c>
      <c r="U556" s="558" t="s">
        <v>332</v>
      </c>
      <c r="V556" s="558" t="s">
        <v>332</v>
      </c>
      <c r="W556" s="375"/>
      <c r="X556" s="342"/>
      <c r="Y556" s="342"/>
      <c r="AA556" s="367">
        <v>1</v>
      </c>
    </row>
    <row r="557" spans="2:27" s="324" customFormat="1" ht="42.75" customHeight="1" x14ac:dyDescent="0.3">
      <c r="B557" s="577">
        <v>104</v>
      </c>
      <c r="C557" s="715" t="s">
        <v>2190</v>
      </c>
      <c r="D557" s="715" t="s">
        <v>2200</v>
      </c>
      <c r="E557" s="577"/>
      <c r="F557" s="706" t="s">
        <v>2174</v>
      </c>
      <c r="G557" s="712">
        <v>0</v>
      </c>
      <c r="H557" s="325"/>
      <c r="I557" s="577"/>
      <c r="J557" s="641"/>
      <c r="K557" s="577"/>
      <c r="L557" s="577"/>
      <c r="M557" s="558" t="s">
        <v>656</v>
      </c>
      <c r="N557" s="579"/>
      <c r="O557" s="560" t="s">
        <v>600</v>
      </c>
      <c r="P557" s="518" t="s">
        <v>1505</v>
      </c>
      <c r="Q557" s="561">
        <v>264</v>
      </c>
      <c r="R557" s="518"/>
      <c r="S557" s="558" t="s">
        <v>332</v>
      </c>
      <c r="T557" s="558" t="s">
        <v>332</v>
      </c>
      <c r="U557" s="558" t="s">
        <v>332</v>
      </c>
      <c r="V557" s="558" t="s">
        <v>332</v>
      </c>
      <c r="W557" s="375"/>
      <c r="X557" s="342"/>
      <c r="Y557" s="342"/>
      <c r="AA557" s="367">
        <v>1</v>
      </c>
    </row>
    <row r="558" spans="2:27" s="324" customFormat="1" ht="42.75" hidden="1" customHeight="1" x14ac:dyDescent="0.3">
      <c r="B558" s="577"/>
      <c r="C558" s="715" t="s">
        <v>2190</v>
      </c>
      <c r="D558" s="715" t="s">
        <v>2200</v>
      </c>
      <c r="E558" s="577"/>
      <c r="F558" s="708" t="s">
        <v>1465</v>
      </c>
      <c r="G558" s="712">
        <v>0</v>
      </c>
      <c r="H558" s="325"/>
      <c r="I558" s="577"/>
      <c r="J558" s="577">
        <v>0.82799999999999996</v>
      </c>
      <c r="K558" s="577"/>
      <c r="L558" s="577"/>
      <c r="M558" s="558" t="s">
        <v>656</v>
      </c>
      <c r="N558" s="579"/>
      <c r="O558" s="560">
        <v>1</v>
      </c>
      <c r="P558" s="518" t="s">
        <v>1486</v>
      </c>
      <c r="Q558" s="561">
        <v>245</v>
      </c>
      <c r="R558" s="518"/>
      <c r="S558" s="558" t="s">
        <v>332</v>
      </c>
      <c r="T558" s="558" t="s">
        <v>332</v>
      </c>
      <c r="U558" s="558" t="s">
        <v>332</v>
      </c>
      <c r="V558" s="558" t="s">
        <v>332</v>
      </c>
      <c r="W558" s="375"/>
      <c r="X558" s="342"/>
      <c r="Y558" s="342"/>
      <c r="AA558" s="367">
        <v>1</v>
      </c>
    </row>
    <row r="559" spans="2:27" s="324" customFormat="1" ht="42.75" hidden="1" customHeight="1" x14ac:dyDescent="0.3">
      <c r="B559" s="577"/>
      <c r="C559" s="715" t="s">
        <v>2190</v>
      </c>
      <c r="D559" s="715" t="s">
        <v>2200</v>
      </c>
      <c r="E559" s="577"/>
      <c r="F559" s="708" t="s">
        <v>1466</v>
      </c>
      <c r="G559" s="712">
        <v>0</v>
      </c>
      <c r="H559" s="325"/>
      <c r="I559" s="577"/>
      <c r="J559" s="641"/>
      <c r="K559" s="577">
        <v>0.435</v>
      </c>
      <c r="L559" s="577"/>
      <c r="M559" s="558" t="s">
        <v>656</v>
      </c>
      <c r="N559" s="579"/>
      <c r="O559" s="560">
        <v>1</v>
      </c>
      <c r="P559" s="518" t="s">
        <v>1496</v>
      </c>
      <c r="Q559" s="561">
        <v>255</v>
      </c>
      <c r="R559" s="518"/>
      <c r="S559" s="558" t="s">
        <v>332</v>
      </c>
      <c r="T559" s="558" t="s">
        <v>332</v>
      </c>
      <c r="U559" s="558" t="s">
        <v>332</v>
      </c>
      <c r="V559" s="558" t="s">
        <v>332</v>
      </c>
      <c r="W559" s="375"/>
      <c r="X559" s="342"/>
      <c r="Y559" s="342"/>
      <c r="AA559" s="367">
        <v>1</v>
      </c>
    </row>
    <row r="560" spans="2:27" s="324" customFormat="1" ht="42.75" hidden="1" customHeight="1" x14ac:dyDescent="0.3">
      <c r="B560" s="577"/>
      <c r="C560" s="715" t="s">
        <v>2190</v>
      </c>
      <c r="D560" s="715" t="s">
        <v>2200</v>
      </c>
      <c r="E560" s="577"/>
      <c r="F560" s="708" t="s">
        <v>1467</v>
      </c>
      <c r="G560" s="712">
        <v>0</v>
      </c>
      <c r="H560" s="325"/>
      <c r="I560" s="577"/>
      <c r="J560" s="641"/>
      <c r="K560" s="577">
        <v>0.41299999999999998</v>
      </c>
      <c r="L560" s="577"/>
      <c r="M560" s="558" t="s">
        <v>656</v>
      </c>
      <c r="N560" s="579"/>
      <c r="O560" s="560">
        <v>1</v>
      </c>
      <c r="P560" s="518" t="s">
        <v>1499</v>
      </c>
      <c r="Q560" s="561">
        <v>258</v>
      </c>
      <c r="R560" s="518"/>
      <c r="S560" s="558" t="s">
        <v>332</v>
      </c>
      <c r="T560" s="558" t="s">
        <v>332</v>
      </c>
      <c r="U560" s="558" t="s">
        <v>332</v>
      </c>
      <c r="V560" s="558" t="s">
        <v>332</v>
      </c>
      <c r="W560" s="375"/>
      <c r="X560" s="342"/>
      <c r="Y560" s="342"/>
      <c r="AA560" s="367">
        <v>1</v>
      </c>
    </row>
    <row r="561" spans="2:27" s="324" customFormat="1" ht="42.75" hidden="1" customHeight="1" x14ac:dyDescent="0.3">
      <c r="B561" s="577"/>
      <c r="C561" s="715" t="s">
        <v>2190</v>
      </c>
      <c r="D561" s="715" t="s">
        <v>2200</v>
      </c>
      <c r="E561" s="577"/>
      <c r="F561" s="708" t="s">
        <v>1468</v>
      </c>
      <c r="G561" s="712">
        <v>0</v>
      </c>
      <c r="H561" s="325"/>
      <c r="I561" s="577"/>
      <c r="J561" s="641"/>
      <c r="K561" s="577">
        <v>0.40899999999999997</v>
      </c>
      <c r="L561" s="577"/>
      <c r="M561" s="558" t="s">
        <v>656</v>
      </c>
      <c r="N561" s="579"/>
      <c r="O561" s="560">
        <v>1</v>
      </c>
      <c r="P561" s="518" t="s">
        <v>1500</v>
      </c>
      <c r="Q561" s="561">
        <v>259</v>
      </c>
      <c r="R561" s="518"/>
      <c r="S561" s="558" t="s">
        <v>332</v>
      </c>
      <c r="T561" s="558" t="s">
        <v>332</v>
      </c>
      <c r="U561" s="558" t="s">
        <v>332</v>
      </c>
      <c r="V561" s="558" t="s">
        <v>332</v>
      </c>
      <c r="W561" s="375"/>
      <c r="X561" s="342"/>
      <c r="Y561" s="342"/>
      <c r="AA561" s="367">
        <v>1</v>
      </c>
    </row>
    <row r="562" spans="2:27" s="324" customFormat="1" ht="42.75" hidden="1" customHeight="1" x14ac:dyDescent="0.3">
      <c r="B562" s="577"/>
      <c r="C562" s="715" t="s">
        <v>2190</v>
      </c>
      <c r="D562" s="715" t="s">
        <v>2200</v>
      </c>
      <c r="E562" s="577"/>
      <c r="F562" s="708" t="s">
        <v>1469</v>
      </c>
      <c r="G562" s="712">
        <v>0</v>
      </c>
      <c r="H562" s="325"/>
      <c r="I562" s="577"/>
      <c r="J562" s="641"/>
      <c r="K562" s="577">
        <v>0.41399999999999998</v>
      </c>
      <c r="L562" s="577"/>
      <c r="M562" s="558" t="s">
        <v>656</v>
      </c>
      <c r="N562" s="579"/>
      <c r="O562" s="560">
        <v>1</v>
      </c>
      <c r="P562" s="518" t="s">
        <v>1501</v>
      </c>
      <c r="Q562" s="561">
        <v>260</v>
      </c>
      <c r="R562" s="518"/>
      <c r="S562" s="558" t="s">
        <v>332</v>
      </c>
      <c r="T562" s="558" t="s">
        <v>332</v>
      </c>
      <c r="U562" s="558" t="s">
        <v>332</v>
      </c>
      <c r="V562" s="558" t="s">
        <v>332</v>
      </c>
      <c r="W562" s="375"/>
      <c r="X562" s="342"/>
      <c r="Y562" s="342"/>
      <c r="AA562" s="367">
        <v>1</v>
      </c>
    </row>
    <row r="563" spans="2:27" s="324" customFormat="1" ht="42.75" hidden="1" customHeight="1" x14ac:dyDescent="0.3">
      <c r="B563" s="577"/>
      <c r="C563" s="715" t="s">
        <v>2190</v>
      </c>
      <c r="D563" s="715" t="s">
        <v>2200</v>
      </c>
      <c r="E563" s="577"/>
      <c r="F563" s="708" t="s">
        <v>1470</v>
      </c>
      <c r="G563" s="712">
        <v>0</v>
      </c>
      <c r="H563" s="325"/>
      <c r="I563" s="577"/>
      <c r="J563" s="641"/>
      <c r="K563" s="577">
        <v>0.41</v>
      </c>
      <c r="L563" s="577"/>
      <c r="M563" s="558" t="s">
        <v>656</v>
      </c>
      <c r="N563" s="579"/>
      <c r="O563" s="560">
        <v>1</v>
      </c>
      <c r="P563" s="518" t="s">
        <v>1502</v>
      </c>
      <c r="Q563" s="561">
        <v>261</v>
      </c>
      <c r="R563" s="518"/>
      <c r="S563" s="558" t="s">
        <v>332</v>
      </c>
      <c r="T563" s="558" t="s">
        <v>332</v>
      </c>
      <c r="U563" s="558" t="s">
        <v>332</v>
      </c>
      <c r="V563" s="558" t="s">
        <v>332</v>
      </c>
      <c r="W563" s="375"/>
      <c r="X563" s="342"/>
      <c r="Y563" s="342"/>
      <c r="AA563" s="367">
        <v>1</v>
      </c>
    </row>
    <row r="564" spans="2:27" s="324" customFormat="1" ht="42.75" customHeight="1" x14ac:dyDescent="0.3">
      <c r="B564" s="577">
        <v>105</v>
      </c>
      <c r="C564" s="715" t="s">
        <v>2190</v>
      </c>
      <c r="D564" s="715" t="s">
        <v>2200</v>
      </c>
      <c r="E564" s="577"/>
      <c r="F564" s="706" t="s">
        <v>2175</v>
      </c>
      <c r="G564" s="712">
        <v>0</v>
      </c>
      <c r="H564" s="325"/>
      <c r="I564" s="577"/>
      <c r="J564" s="641"/>
      <c r="K564" s="577"/>
      <c r="L564" s="577"/>
      <c r="M564" s="558" t="s">
        <v>656</v>
      </c>
      <c r="N564" s="579"/>
      <c r="O564" s="560" t="s">
        <v>600</v>
      </c>
      <c r="P564" s="518" t="s">
        <v>1506</v>
      </c>
      <c r="Q564" s="561">
        <v>265</v>
      </c>
      <c r="R564" s="518"/>
      <c r="S564" s="558" t="s">
        <v>332</v>
      </c>
      <c r="T564" s="558" t="s">
        <v>332</v>
      </c>
      <c r="U564" s="558" t="s">
        <v>332</v>
      </c>
      <c r="V564" s="558" t="s">
        <v>332</v>
      </c>
      <c r="W564" s="375"/>
      <c r="X564" s="342"/>
      <c r="Y564" s="342"/>
      <c r="AA564" s="367">
        <v>1</v>
      </c>
    </row>
    <row r="565" spans="2:27" s="324" customFormat="1" ht="42.75" hidden="1" customHeight="1" x14ac:dyDescent="0.3">
      <c r="B565" s="577"/>
      <c r="C565" s="715" t="s">
        <v>2190</v>
      </c>
      <c r="D565" s="577"/>
      <c r="E565" s="577"/>
      <c r="F565" s="708" t="s">
        <v>1472</v>
      </c>
      <c r="G565" s="712">
        <v>0</v>
      </c>
      <c r="H565" s="325"/>
      <c r="I565" s="577"/>
      <c r="J565" s="577">
        <v>0.35299999999999998</v>
      </c>
      <c r="K565" s="577"/>
      <c r="L565" s="577"/>
      <c r="M565" s="558" t="s">
        <v>656</v>
      </c>
      <c r="N565" s="579"/>
      <c r="O565" s="560">
        <v>1</v>
      </c>
      <c r="P565" s="518" t="s">
        <v>1485</v>
      </c>
      <c r="Q565" s="561">
        <v>244</v>
      </c>
      <c r="R565" s="518"/>
      <c r="S565" s="558" t="s">
        <v>332</v>
      </c>
      <c r="T565" s="558" t="s">
        <v>332</v>
      </c>
      <c r="U565" s="558" t="s">
        <v>332</v>
      </c>
      <c r="V565" s="558" t="s">
        <v>332</v>
      </c>
      <c r="W565" s="375"/>
      <c r="X565" s="342"/>
      <c r="Y565" s="342"/>
      <c r="AA565" s="367">
        <v>1</v>
      </c>
    </row>
    <row r="566" spans="2:27" s="324" customFormat="1" ht="42.75" hidden="1" customHeight="1" x14ac:dyDescent="0.3">
      <c r="B566" s="577"/>
      <c r="C566" s="715" t="s">
        <v>2190</v>
      </c>
      <c r="D566" s="577"/>
      <c r="E566" s="577"/>
      <c r="F566" s="708" t="s">
        <v>1473</v>
      </c>
      <c r="G566" s="712">
        <v>0</v>
      </c>
      <c r="H566" s="325"/>
      <c r="I566" s="577"/>
      <c r="J566" s="641"/>
      <c r="K566" s="577">
        <v>0.21</v>
      </c>
      <c r="L566" s="577"/>
      <c r="M566" s="558" t="s">
        <v>656</v>
      </c>
      <c r="N566" s="579"/>
      <c r="O566" s="560">
        <v>1</v>
      </c>
      <c r="P566" s="518" t="s">
        <v>1492</v>
      </c>
      <c r="Q566" s="561">
        <v>251</v>
      </c>
      <c r="R566" s="518"/>
      <c r="S566" s="558" t="s">
        <v>332</v>
      </c>
      <c r="T566" s="558" t="s">
        <v>332</v>
      </c>
      <c r="U566" s="558" t="s">
        <v>332</v>
      </c>
      <c r="V566" s="558" t="s">
        <v>332</v>
      </c>
      <c r="W566" s="375"/>
      <c r="X566" s="342"/>
      <c r="Y566" s="342"/>
      <c r="AA566" s="367">
        <v>1</v>
      </c>
    </row>
    <row r="567" spans="2:27" s="324" customFormat="1" ht="42.75" hidden="1" customHeight="1" x14ac:dyDescent="0.3">
      <c r="B567" s="577"/>
      <c r="C567" s="715" t="s">
        <v>2190</v>
      </c>
      <c r="D567" s="577"/>
      <c r="E567" s="577"/>
      <c r="F567" s="708" t="s">
        <v>1474</v>
      </c>
      <c r="G567" s="712">
        <v>0</v>
      </c>
      <c r="H567" s="325"/>
      <c r="I567" s="577"/>
      <c r="J567" s="641"/>
      <c r="K567" s="577">
        <v>0.2</v>
      </c>
      <c r="L567" s="577"/>
      <c r="M567" s="558" t="s">
        <v>656</v>
      </c>
      <c r="N567" s="579"/>
      <c r="O567" s="560">
        <v>1</v>
      </c>
      <c r="P567" s="518" t="s">
        <v>1493</v>
      </c>
      <c r="Q567" s="561">
        <v>252</v>
      </c>
      <c r="R567" s="518"/>
      <c r="S567" s="558" t="s">
        <v>332</v>
      </c>
      <c r="T567" s="558" t="s">
        <v>332</v>
      </c>
      <c r="U567" s="558" t="s">
        <v>332</v>
      </c>
      <c r="V567" s="558" t="s">
        <v>332</v>
      </c>
      <c r="W567" s="375"/>
      <c r="X567" s="342"/>
      <c r="Y567" s="342"/>
      <c r="AA567" s="367">
        <v>1</v>
      </c>
    </row>
    <row r="568" spans="2:27" s="324" customFormat="1" ht="42.75" hidden="1" customHeight="1" x14ac:dyDescent="0.3">
      <c r="B568" s="577"/>
      <c r="C568" s="715" t="s">
        <v>2190</v>
      </c>
      <c r="D568" s="577"/>
      <c r="E568" s="577"/>
      <c r="F568" s="708" t="s">
        <v>1475</v>
      </c>
      <c r="G568" s="712">
        <v>0</v>
      </c>
      <c r="H568" s="325"/>
      <c r="I568" s="577"/>
      <c r="J568" s="641"/>
      <c r="K568" s="577">
        <v>0.377</v>
      </c>
      <c r="L568" s="577"/>
      <c r="M568" s="558" t="s">
        <v>656</v>
      </c>
      <c r="N568" s="579"/>
      <c r="O568" s="560">
        <v>1</v>
      </c>
      <c r="P568" s="518" t="s">
        <v>1494</v>
      </c>
      <c r="Q568" s="561">
        <v>253</v>
      </c>
      <c r="R568" s="518"/>
      <c r="S568" s="558" t="s">
        <v>332</v>
      </c>
      <c r="T568" s="558" t="s">
        <v>332</v>
      </c>
      <c r="U568" s="558" t="s">
        <v>332</v>
      </c>
      <c r="V568" s="558" t="s">
        <v>332</v>
      </c>
      <c r="W568" s="375"/>
      <c r="X568" s="342"/>
      <c r="Y568" s="342"/>
      <c r="AA568" s="367">
        <v>1</v>
      </c>
    </row>
    <row r="569" spans="2:27" s="324" customFormat="1" ht="42.75" hidden="1" customHeight="1" x14ac:dyDescent="0.3">
      <c r="B569" s="577"/>
      <c r="C569" s="715" t="s">
        <v>2190</v>
      </c>
      <c r="D569" s="577"/>
      <c r="E569" s="577"/>
      <c r="F569" s="708" t="s">
        <v>1476</v>
      </c>
      <c r="G569" s="712">
        <v>0</v>
      </c>
      <c r="H569" s="325"/>
      <c r="I569" s="577"/>
      <c r="J569" s="641"/>
      <c r="K569" s="577">
        <v>0.36299999999999999</v>
      </c>
      <c r="L569" s="577"/>
      <c r="M569" s="558" t="s">
        <v>656</v>
      </c>
      <c r="N569" s="579"/>
      <c r="O569" s="560">
        <v>1</v>
      </c>
      <c r="P569" s="518" t="s">
        <v>1495</v>
      </c>
      <c r="Q569" s="561">
        <v>254</v>
      </c>
      <c r="R569" s="518"/>
      <c r="S569" s="558" t="s">
        <v>332</v>
      </c>
      <c r="T569" s="558" t="s">
        <v>332</v>
      </c>
      <c r="U569" s="558" t="s">
        <v>332</v>
      </c>
      <c r="V569" s="558" t="s">
        <v>332</v>
      </c>
      <c r="W569" s="375"/>
      <c r="X569" s="342"/>
      <c r="Y569" s="342"/>
      <c r="AA569" s="367">
        <v>1</v>
      </c>
    </row>
    <row r="570" spans="2:27" s="324" customFormat="1" ht="42.75" hidden="1" customHeight="1" x14ac:dyDescent="0.3">
      <c r="B570" s="577"/>
      <c r="C570" s="715" t="s">
        <v>2190</v>
      </c>
      <c r="D570" s="577"/>
      <c r="E570" s="577"/>
      <c r="F570" s="708" t="s">
        <v>1477</v>
      </c>
      <c r="G570" s="712">
        <v>0</v>
      </c>
      <c r="H570" s="325"/>
      <c r="I570" s="577"/>
      <c r="J570" s="641"/>
      <c r="K570" s="577">
        <v>0.36</v>
      </c>
      <c r="L570" s="577"/>
      <c r="M570" s="558" t="s">
        <v>656</v>
      </c>
      <c r="N570" s="579"/>
      <c r="O570" s="560">
        <v>1</v>
      </c>
      <c r="P570" s="518" t="s">
        <v>1497</v>
      </c>
      <c r="Q570" s="561">
        <v>256</v>
      </c>
      <c r="R570" s="518"/>
      <c r="S570" s="558" t="s">
        <v>332</v>
      </c>
      <c r="T570" s="558" t="s">
        <v>332</v>
      </c>
      <c r="U570" s="558" t="s">
        <v>332</v>
      </c>
      <c r="V570" s="558" t="s">
        <v>332</v>
      </c>
      <c r="W570" s="375"/>
      <c r="X570" s="342"/>
      <c r="Y570" s="342"/>
      <c r="AA570" s="367">
        <v>1</v>
      </c>
    </row>
    <row r="571" spans="2:27" s="324" customFormat="1" ht="42.75" hidden="1" customHeight="1" x14ac:dyDescent="0.3">
      <c r="B571" s="577"/>
      <c r="C571" s="715" t="s">
        <v>2190</v>
      </c>
      <c r="D571" s="577"/>
      <c r="E571" s="577"/>
      <c r="F571" s="708" t="s">
        <v>1478</v>
      </c>
      <c r="G571" s="712">
        <v>0</v>
      </c>
      <c r="H571" s="325"/>
      <c r="I571" s="577"/>
      <c r="J571" s="641"/>
      <c r="K571" s="577">
        <v>0.43</v>
      </c>
      <c r="L571" s="577"/>
      <c r="M571" s="558" t="s">
        <v>656</v>
      </c>
      <c r="N571" s="579"/>
      <c r="O571" s="560">
        <v>1</v>
      </c>
      <c r="P571" s="518" t="s">
        <v>1498</v>
      </c>
      <c r="Q571" s="561">
        <v>257</v>
      </c>
      <c r="R571" s="518"/>
      <c r="S571" s="558" t="s">
        <v>332</v>
      </c>
      <c r="T571" s="558" t="s">
        <v>332</v>
      </c>
      <c r="U571" s="558" t="s">
        <v>332</v>
      </c>
      <c r="V571" s="558" t="s">
        <v>332</v>
      </c>
      <c r="W571" s="375"/>
      <c r="X571" s="342"/>
      <c r="Y571" s="342"/>
      <c r="AA571" s="367">
        <v>1</v>
      </c>
    </row>
    <row r="572" spans="2:27" s="324" customFormat="1" ht="42.75" hidden="1" customHeight="1" x14ac:dyDescent="0.3">
      <c r="B572" s="577"/>
      <c r="C572" s="715" t="s">
        <v>2190</v>
      </c>
      <c r="D572" s="577"/>
      <c r="E572" s="577"/>
      <c r="F572" s="708" t="s">
        <v>1479</v>
      </c>
      <c r="G572" s="712">
        <v>0</v>
      </c>
      <c r="H572" s="325"/>
      <c r="I572" s="577"/>
      <c r="J572" s="641"/>
      <c r="K572" s="577">
        <v>0.64500000000000002</v>
      </c>
      <c r="L572" s="577"/>
      <c r="M572" s="558" t="s">
        <v>656</v>
      </c>
      <c r="N572" s="579"/>
      <c r="O572" s="560">
        <v>1</v>
      </c>
      <c r="P572" s="518" t="s">
        <v>1503</v>
      </c>
      <c r="Q572" s="561">
        <v>262</v>
      </c>
      <c r="R572" s="518"/>
      <c r="S572" s="558" t="s">
        <v>332</v>
      </c>
      <c r="T572" s="558" t="s">
        <v>332</v>
      </c>
      <c r="U572" s="558" t="s">
        <v>332</v>
      </c>
      <c r="V572" s="558" t="s">
        <v>332</v>
      </c>
      <c r="W572" s="375"/>
      <c r="X572" s="342"/>
      <c r="Y572" s="342"/>
      <c r="AA572" s="367">
        <v>1</v>
      </c>
    </row>
    <row r="573" spans="2:27" s="324" customFormat="1" ht="42.75" hidden="1" customHeight="1" x14ac:dyDescent="0.3">
      <c r="B573" s="577">
        <v>106</v>
      </c>
      <c r="C573" s="715" t="s">
        <v>2190</v>
      </c>
      <c r="D573" s="577"/>
      <c r="E573" s="577"/>
      <c r="F573" s="706" t="s">
        <v>1625</v>
      </c>
      <c r="G573" s="712">
        <v>0</v>
      </c>
      <c r="H573" s="325"/>
      <c r="I573" s="577"/>
      <c r="J573" s="641"/>
      <c r="K573" s="577"/>
      <c r="L573" s="577"/>
      <c r="M573" s="558" t="s">
        <v>656</v>
      </c>
      <c r="N573" s="579"/>
      <c r="O573" s="560" t="s">
        <v>600</v>
      </c>
      <c r="P573" s="648" t="s">
        <v>1709</v>
      </c>
      <c r="Q573" s="561">
        <v>292</v>
      </c>
      <c r="R573" s="518"/>
      <c r="S573" s="558" t="s">
        <v>332</v>
      </c>
      <c r="T573" s="558" t="s">
        <v>332</v>
      </c>
      <c r="U573" s="558" t="s">
        <v>332</v>
      </c>
      <c r="V573" s="558" t="s">
        <v>332</v>
      </c>
      <c r="W573" s="375"/>
      <c r="X573" s="342"/>
      <c r="Y573" s="342"/>
      <c r="AA573" s="367">
        <v>1</v>
      </c>
    </row>
    <row r="574" spans="2:27" s="324" customFormat="1" ht="42.75" hidden="1" customHeight="1" x14ac:dyDescent="0.3">
      <c r="B574" s="577"/>
      <c r="C574" s="715" t="s">
        <v>2190</v>
      </c>
      <c r="D574" s="577"/>
      <c r="E574" s="577"/>
      <c r="F574" s="708" t="s">
        <v>1629</v>
      </c>
      <c r="G574" s="712">
        <v>0</v>
      </c>
      <c r="H574" s="325"/>
      <c r="I574" s="577"/>
      <c r="J574" s="641"/>
      <c r="K574" s="577">
        <v>0.124</v>
      </c>
      <c r="L574" s="577"/>
      <c r="M574" s="558" t="s">
        <v>656</v>
      </c>
      <c r="N574" s="579"/>
      <c r="O574" s="560">
        <v>1</v>
      </c>
      <c r="P574" s="648" t="s">
        <v>1710</v>
      </c>
      <c r="Q574" s="561">
        <v>293</v>
      </c>
      <c r="R574" s="518"/>
      <c r="S574" s="558" t="s">
        <v>332</v>
      </c>
      <c r="T574" s="558" t="s">
        <v>332</v>
      </c>
      <c r="U574" s="558" t="s">
        <v>332</v>
      </c>
      <c r="V574" s="558" t="s">
        <v>332</v>
      </c>
      <c r="W574" s="375"/>
      <c r="X574" s="342"/>
      <c r="Y574" s="342"/>
      <c r="AA574" s="367">
        <v>1</v>
      </c>
    </row>
    <row r="575" spans="2:27" s="324" customFormat="1" ht="42.75" hidden="1" customHeight="1" x14ac:dyDescent="0.3">
      <c r="B575" s="577"/>
      <c r="C575" s="715" t="s">
        <v>2190</v>
      </c>
      <c r="D575" s="577"/>
      <c r="E575" s="577"/>
      <c r="F575" s="708" t="s">
        <v>1630</v>
      </c>
      <c r="G575" s="712">
        <v>0</v>
      </c>
      <c r="H575" s="325"/>
      <c r="I575" s="577"/>
      <c r="J575" s="641"/>
      <c r="K575" s="577">
        <v>0.22800000000000001</v>
      </c>
      <c r="L575" s="577"/>
      <c r="M575" s="558" t="s">
        <v>656</v>
      </c>
      <c r="N575" s="579"/>
      <c r="O575" s="560">
        <v>1</v>
      </c>
      <c r="P575" s="648" t="s">
        <v>1711</v>
      </c>
      <c r="Q575" s="561">
        <v>294</v>
      </c>
      <c r="R575" s="518"/>
      <c r="S575" s="558" t="s">
        <v>332</v>
      </c>
      <c r="T575" s="558" t="s">
        <v>332</v>
      </c>
      <c r="U575" s="558" t="s">
        <v>332</v>
      </c>
      <c r="V575" s="558" t="s">
        <v>332</v>
      </c>
      <c r="W575" s="375"/>
      <c r="X575" s="342"/>
      <c r="Y575" s="342"/>
      <c r="AA575" s="367">
        <v>1</v>
      </c>
    </row>
    <row r="576" spans="2:27" s="324" customFormat="1" ht="42.75" hidden="1" customHeight="1" x14ac:dyDescent="0.3">
      <c r="B576" s="577"/>
      <c r="C576" s="715" t="s">
        <v>2190</v>
      </c>
      <c r="D576" s="577"/>
      <c r="E576" s="577"/>
      <c r="F576" s="708" t="s">
        <v>1631</v>
      </c>
      <c r="G576" s="712">
        <v>0</v>
      </c>
      <c r="H576" s="325"/>
      <c r="I576" s="577"/>
      <c r="J576" s="641"/>
      <c r="K576" s="577">
        <v>0.20399999999999999</v>
      </c>
      <c r="L576" s="577"/>
      <c r="M576" s="558" t="s">
        <v>656</v>
      </c>
      <c r="N576" s="579"/>
      <c r="O576" s="560">
        <v>1</v>
      </c>
      <c r="P576" s="648" t="s">
        <v>1712</v>
      </c>
      <c r="Q576" s="561">
        <v>295</v>
      </c>
      <c r="R576" s="518"/>
      <c r="S576" s="558" t="s">
        <v>332</v>
      </c>
      <c r="T576" s="558" t="s">
        <v>332</v>
      </c>
      <c r="U576" s="558" t="s">
        <v>332</v>
      </c>
      <c r="V576" s="558" t="s">
        <v>332</v>
      </c>
      <c r="W576" s="375"/>
      <c r="X576" s="342"/>
      <c r="Y576" s="342"/>
      <c r="AA576" s="367">
        <v>1</v>
      </c>
    </row>
    <row r="577" spans="2:27" s="324" customFormat="1" ht="42.75" hidden="1" customHeight="1" x14ac:dyDescent="0.3">
      <c r="B577" s="577"/>
      <c r="C577" s="715" t="s">
        <v>2190</v>
      </c>
      <c r="D577" s="577"/>
      <c r="E577" s="577"/>
      <c r="F577" s="708" t="s">
        <v>1632</v>
      </c>
      <c r="G577" s="712">
        <v>0</v>
      </c>
      <c r="H577" s="325"/>
      <c r="I577" s="577"/>
      <c r="J577" s="641"/>
      <c r="K577" s="577">
        <v>0.20599999999999999</v>
      </c>
      <c r="L577" s="577"/>
      <c r="M577" s="558" t="s">
        <v>656</v>
      </c>
      <c r="N577" s="579"/>
      <c r="O577" s="560">
        <v>1</v>
      </c>
      <c r="P577" s="648" t="s">
        <v>1713</v>
      </c>
      <c r="Q577" s="561">
        <v>296</v>
      </c>
      <c r="R577" s="518"/>
      <c r="S577" s="558" t="s">
        <v>332</v>
      </c>
      <c r="T577" s="558" t="s">
        <v>332</v>
      </c>
      <c r="U577" s="558" t="s">
        <v>332</v>
      </c>
      <c r="V577" s="558" t="s">
        <v>332</v>
      </c>
      <c r="W577" s="375"/>
      <c r="X577" s="342"/>
      <c r="Y577" s="342"/>
      <c r="AA577" s="367">
        <v>1</v>
      </c>
    </row>
    <row r="578" spans="2:27" s="324" customFormat="1" ht="42.75" hidden="1" customHeight="1" x14ac:dyDescent="0.3">
      <c r="B578" s="577"/>
      <c r="C578" s="715" t="s">
        <v>2190</v>
      </c>
      <c r="D578" s="577"/>
      <c r="E578" s="577"/>
      <c r="F578" s="708" t="s">
        <v>1633</v>
      </c>
      <c r="G578" s="712">
        <v>0</v>
      </c>
      <c r="H578" s="325"/>
      <c r="I578" s="577"/>
      <c r="J578" s="641"/>
      <c r="K578" s="577">
        <v>0.17</v>
      </c>
      <c r="L578" s="577"/>
      <c r="M578" s="558" t="s">
        <v>656</v>
      </c>
      <c r="N578" s="579"/>
      <c r="O578" s="560">
        <v>1</v>
      </c>
      <c r="P578" s="648" t="s">
        <v>1714</v>
      </c>
      <c r="Q578" s="561">
        <v>297</v>
      </c>
      <c r="R578" s="518"/>
      <c r="S578" s="558" t="s">
        <v>332</v>
      </c>
      <c r="T578" s="558" t="s">
        <v>332</v>
      </c>
      <c r="U578" s="558" t="s">
        <v>332</v>
      </c>
      <c r="V578" s="558" t="s">
        <v>332</v>
      </c>
      <c r="W578" s="375"/>
      <c r="X578" s="342"/>
      <c r="Y578" s="342"/>
      <c r="AA578" s="367">
        <v>1</v>
      </c>
    </row>
    <row r="579" spans="2:27" s="324" customFormat="1" ht="42.75" hidden="1" customHeight="1" x14ac:dyDescent="0.3">
      <c r="B579" s="577"/>
      <c r="C579" s="715" t="s">
        <v>2190</v>
      </c>
      <c r="D579" s="577"/>
      <c r="E579" s="577"/>
      <c r="F579" s="708" t="s">
        <v>1634</v>
      </c>
      <c r="G579" s="712">
        <v>0</v>
      </c>
      <c r="H579" s="325"/>
      <c r="I579" s="577"/>
      <c r="J579" s="641"/>
      <c r="K579" s="577">
        <v>0.31</v>
      </c>
      <c r="L579" s="577"/>
      <c r="M579" s="558" t="s">
        <v>656</v>
      </c>
      <c r="N579" s="579"/>
      <c r="O579" s="560">
        <v>1</v>
      </c>
      <c r="P579" s="648" t="s">
        <v>1715</v>
      </c>
      <c r="Q579" s="561">
        <v>298</v>
      </c>
      <c r="R579" s="518"/>
      <c r="S579" s="558" t="s">
        <v>332</v>
      </c>
      <c r="T579" s="558" t="s">
        <v>332</v>
      </c>
      <c r="U579" s="558" t="s">
        <v>332</v>
      </c>
      <c r="V579" s="558" t="s">
        <v>332</v>
      </c>
      <c r="W579" s="375"/>
      <c r="X579" s="342"/>
      <c r="Y579" s="342"/>
      <c r="AA579" s="367">
        <v>1</v>
      </c>
    </row>
    <row r="580" spans="2:27" s="324" customFormat="1" ht="42.75" hidden="1" customHeight="1" x14ac:dyDescent="0.3">
      <c r="B580" s="577"/>
      <c r="C580" s="715" t="s">
        <v>2190</v>
      </c>
      <c r="D580" s="577"/>
      <c r="E580" s="577"/>
      <c r="F580" s="708" t="s">
        <v>1635</v>
      </c>
      <c r="G580" s="712">
        <v>0</v>
      </c>
      <c r="H580" s="325"/>
      <c r="I580" s="577"/>
      <c r="J580" s="641"/>
      <c r="K580" s="577">
        <v>0.36399999999999999</v>
      </c>
      <c r="L580" s="577"/>
      <c r="M580" s="558" t="s">
        <v>656</v>
      </c>
      <c r="N580" s="579"/>
      <c r="O580" s="560">
        <v>1</v>
      </c>
      <c r="P580" s="648" t="s">
        <v>1716</v>
      </c>
      <c r="Q580" s="561">
        <v>299</v>
      </c>
      <c r="R580" s="518"/>
      <c r="S580" s="558" t="s">
        <v>332</v>
      </c>
      <c r="T580" s="558" t="s">
        <v>332</v>
      </c>
      <c r="U580" s="558" t="s">
        <v>332</v>
      </c>
      <c r="V580" s="558" t="s">
        <v>332</v>
      </c>
      <c r="W580" s="375"/>
      <c r="X580" s="342"/>
      <c r="Y580" s="342"/>
      <c r="AA580" s="367">
        <v>1</v>
      </c>
    </row>
    <row r="581" spans="2:27" s="324" customFormat="1" ht="42.75" hidden="1" customHeight="1" x14ac:dyDescent="0.3">
      <c r="B581" s="577"/>
      <c r="C581" s="715" t="s">
        <v>2190</v>
      </c>
      <c r="D581" s="577"/>
      <c r="E581" s="577"/>
      <c r="F581" s="708" t="s">
        <v>1636</v>
      </c>
      <c r="G581" s="712">
        <v>0</v>
      </c>
      <c r="H581" s="325"/>
      <c r="I581" s="577"/>
      <c r="J581" s="641"/>
      <c r="K581" s="577">
        <v>0.33800000000000002</v>
      </c>
      <c r="L581" s="577"/>
      <c r="M581" s="558" t="s">
        <v>656</v>
      </c>
      <c r="N581" s="579"/>
      <c r="O581" s="560">
        <v>1</v>
      </c>
      <c r="P581" s="648" t="s">
        <v>1717</v>
      </c>
      <c r="Q581" s="561">
        <v>300</v>
      </c>
      <c r="R581" s="518"/>
      <c r="S581" s="558" t="s">
        <v>332</v>
      </c>
      <c r="T581" s="558" t="s">
        <v>332</v>
      </c>
      <c r="U581" s="558" t="s">
        <v>332</v>
      </c>
      <c r="V581" s="558" t="s">
        <v>332</v>
      </c>
      <c r="W581" s="375"/>
      <c r="X581" s="342"/>
      <c r="Y581" s="342"/>
      <c r="AA581" s="367">
        <v>1</v>
      </c>
    </row>
    <row r="582" spans="2:27" s="324" customFormat="1" ht="42.75" customHeight="1" x14ac:dyDescent="0.3">
      <c r="B582" s="577">
        <v>107</v>
      </c>
      <c r="C582" s="714" t="s">
        <v>2198</v>
      </c>
      <c r="D582" s="715" t="s">
        <v>2201</v>
      </c>
      <c r="E582" s="577"/>
      <c r="F582" s="706" t="s">
        <v>2176</v>
      </c>
      <c r="G582" s="712">
        <v>0</v>
      </c>
      <c r="H582" s="325"/>
      <c r="I582" s="577"/>
      <c r="J582" s="641"/>
      <c r="K582" s="577"/>
      <c r="L582" s="577"/>
      <c r="M582" s="558" t="s">
        <v>656</v>
      </c>
      <c r="N582" s="579"/>
      <c r="O582" s="560" t="s">
        <v>600</v>
      </c>
      <c r="P582" s="648" t="s">
        <v>1718</v>
      </c>
      <c r="Q582" s="561">
        <v>301</v>
      </c>
      <c r="R582" s="518"/>
      <c r="S582" s="558" t="s">
        <v>332</v>
      </c>
      <c r="T582" s="558" t="s">
        <v>332</v>
      </c>
      <c r="U582" s="558" t="s">
        <v>332</v>
      </c>
      <c r="V582" s="558" t="s">
        <v>332</v>
      </c>
      <c r="W582" s="375"/>
      <c r="X582" s="342"/>
      <c r="Y582" s="342"/>
      <c r="AA582" s="367">
        <v>1</v>
      </c>
    </row>
    <row r="583" spans="2:27" s="324" customFormat="1" ht="42.75" hidden="1" customHeight="1" x14ac:dyDescent="0.3">
      <c r="B583" s="577"/>
      <c r="C583" s="714" t="s">
        <v>2198</v>
      </c>
      <c r="D583" s="715" t="s">
        <v>2201</v>
      </c>
      <c r="E583" s="577"/>
      <c r="F583" s="708" t="s">
        <v>1626</v>
      </c>
      <c r="G583" s="712">
        <v>0</v>
      </c>
      <c r="H583" s="325"/>
      <c r="I583" s="577"/>
      <c r="J583" s="577">
        <v>0.9</v>
      </c>
      <c r="K583" s="577"/>
      <c r="L583" s="577"/>
      <c r="M583" s="558" t="s">
        <v>656</v>
      </c>
      <c r="N583" s="579"/>
      <c r="O583" s="560">
        <v>1</v>
      </c>
      <c r="P583" s="648" t="s">
        <v>1719</v>
      </c>
      <c r="Q583" s="561">
        <v>302</v>
      </c>
      <c r="R583" s="518"/>
      <c r="S583" s="558" t="s">
        <v>332</v>
      </c>
      <c r="T583" s="558" t="s">
        <v>332</v>
      </c>
      <c r="U583" s="558" t="s">
        <v>332</v>
      </c>
      <c r="V583" s="558" t="s">
        <v>332</v>
      </c>
      <c r="W583" s="375"/>
      <c r="X583" s="342"/>
      <c r="Y583" s="342"/>
      <c r="AA583" s="367">
        <v>1</v>
      </c>
    </row>
    <row r="584" spans="2:27" s="324" customFormat="1" ht="42.75" hidden="1" customHeight="1" x14ac:dyDescent="0.3">
      <c r="B584" s="577"/>
      <c r="C584" s="714" t="s">
        <v>2198</v>
      </c>
      <c r="D584" s="715" t="s">
        <v>2201</v>
      </c>
      <c r="E584" s="577"/>
      <c r="F584" s="708" t="s">
        <v>1637</v>
      </c>
      <c r="G584" s="712">
        <v>0</v>
      </c>
      <c r="H584" s="325"/>
      <c r="I584" s="577"/>
      <c r="J584" s="641"/>
      <c r="K584" s="577">
        <v>0.26</v>
      </c>
      <c r="L584" s="577"/>
      <c r="M584" s="558" t="s">
        <v>656</v>
      </c>
      <c r="N584" s="579"/>
      <c r="O584" s="560">
        <v>1</v>
      </c>
      <c r="P584" s="648" t="s">
        <v>1720</v>
      </c>
      <c r="Q584" s="561">
        <v>303</v>
      </c>
      <c r="R584" s="518"/>
      <c r="S584" s="558" t="s">
        <v>332</v>
      </c>
      <c r="T584" s="558" t="s">
        <v>332</v>
      </c>
      <c r="U584" s="558" t="s">
        <v>332</v>
      </c>
      <c r="V584" s="558" t="s">
        <v>332</v>
      </c>
      <c r="W584" s="375"/>
      <c r="X584" s="342"/>
      <c r="Y584" s="342"/>
      <c r="AA584" s="367">
        <v>1</v>
      </c>
    </row>
    <row r="585" spans="2:27" s="324" customFormat="1" ht="42.75" customHeight="1" x14ac:dyDescent="0.3">
      <c r="B585" s="577">
        <v>108</v>
      </c>
      <c r="C585" s="714" t="s">
        <v>2198</v>
      </c>
      <c r="D585" s="715" t="s">
        <v>2201</v>
      </c>
      <c r="E585" s="577"/>
      <c r="F585" s="706" t="s">
        <v>2177</v>
      </c>
      <c r="G585" s="712">
        <v>0</v>
      </c>
      <c r="H585" s="325"/>
      <c r="I585" s="577"/>
      <c r="J585" s="641"/>
      <c r="K585" s="577"/>
      <c r="L585" s="577"/>
      <c r="M585" s="558" t="s">
        <v>656</v>
      </c>
      <c r="N585" s="579"/>
      <c r="O585" s="560" t="s">
        <v>600</v>
      </c>
      <c r="P585" s="648" t="s">
        <v>1721</v>
      </c>
      <c r="Q585" s="561">
        <v>304</v>
      </c>
      <c r="R585" s="518"/>
      <c r="S585" s="558" t="s">
        <v>332</v>
      </c>
      <c r="T585" s="558" t="s">
        <v>332</v>
      </c>
      <c r="U585" s="558" t="s">
        <v>332</v>
      </c>
      <c r="V585" s="558" t="s">
        <v>332</v>
      </c>
      <c r="W585" s="375"/>
      <c r="X585" s="342"/>
      <c r="Y585" s="342"/>
      <c r="AA585" s="367">
        <v>1</v>
      </c>
    </row>
    <row r="586" spans="2:27" s="324" customFormat="1" ht="42.75" hidden="1" customHeight="1" x14ac:dyDescent="0.3">
      <c r="B586" s="577"/>
      <c r="C586" s="714" t="s">
        <v>2198</v>
      </c>
      <c r="D586" s="715" t="s">
        <v>2201</v>
      </c>
      <c r="E586" s="577"/>
      <c r="F586" s="708" t="s">
        <v>1628</v>
      </c>
      <c r="G586" s="712">
        <v>0</v>
      </c>
      <c r="H586" s="325"/>
      <c r="I586" s="577"/>
      <c r="J586" s="577">
        <v>0.47</v>
      </c>
      <c r="K586" s="577"/>
      <c r="L586" s="577"/>
      <c r="M586" s="558" t="s">
        <v>656</v>
      </c>
      <c r="N586" s="579"/>
      <c r="O586" s="560">
        <v>1</v>
      </c>
      <c r="P586" s="648" t="s">
        <v>1722</v>
      </c>
      <c r="Q586" s="561">
        <v>305</v>
      </c>
      <c r="R586" s="518"/>
      <c r="S586" s="558" t="s">
        <v>332</v>
      </c>
      <c r="T586" s="558" t="s">
        <v>332</v>
      </c>
      <c r="U586" s="558" t="s">
        <v>332</v>
      </c>
      <c r="V586" s="558" t="s">
        <v>332</v>
      </c>
      <c r="W586" s="375"/>
      <c r="X586" s="342"/>
      <c r="Y586" s="342"/>
      <c r="AA586" s="367">
        <v>1</v>
      </c>
    </row>
    <row r="587" spans="2:27" s="324" customFormat="1" ht="42.75" hidden="1" customHeight="1" x14ac:dyDescent="0.3">
      <c r="B587" s="577"/>
      <c r="C587" s="714" t="s">
        <v>2198</v>
      </c>
      <c r="D587" s="715" t="s">
        <v>2201</v>
      </c>
      <c r="E587" s="577"/>
      <c r="F587" s="708" t="s">
        <v>1638</v>
      </c>
      <c r="G587" s="712">
        <v>0</v>
      </c>
      <c r="H587" s="325"/>
      <c r="I587" s="577"/>
      <c r="J587" s="641"/>
      <c r="K587" s="577">
        <v>1.885</v>
      </c>
      <c r="L587" s="577"/>
      <c r="M587" s="558" t="s">
        <v>656</v>
      </c>
      <c r="N587" s="579"/>
      <c r="O587" s="560">
        <v>1</v>
      </c>
      <c r="P587" s="648" t="s">
        <v>1723</v>
      </c>
      <c r="Q587" s="561">
        <v>306</v>
      </c>
      <c r="R587" s="518"/>
      <c r="S587" s="558" t="s">
        <v>332</v>
      </c>
      <c r="T587" s="558" t="s">
        <v>332</v>
      </c>
      <c r="U587" s="558" t="s">
        <v>332</v>
      </c>
      <c r="V587" s="558" t="s">
        <v>332</v>
      </c>
      <c r="W587" s="375"/>
      <c r="X587" s="342"/>
      <c r="Y587" s="342"/>
      <c r="AA587" s="367">
        <v>1</v>
      </c>
    </row>
    <row r="588" spans="2:27" s="324" customFormat="1" ht="42.75" hidden="1" customHeight="1" x14ac:dyDescent="0.3">
      <c r="B588" s="577"/>
      <c r="C588" s="714" t="s">
        <v>2198</v>
      </c>
      <c r="D588" s="715" t="s">
        <v>2201</v>
      </c>
      <c r="E588" s="577"/>
      <c r="F588" s="708" t="s">
        <v>1639</v>
      </c>
      <c r="G588" s="712">
        <v>0</v>
      </c>
      <c r="H588" s="325"/>
      <c r="I588" s="577"/>
      <c r="J588" s="641"/>
      <c r="K588" s="577">
        <v>0.46400000000000002</v>
      </c>
      <c r="L588" s="577"/>
      <c r="M588" s="558" t="s">
        <v>656</v>
      </c>
      <c r="N588" s="579"/>
      <c r="O588" s="560">
        <v>1</v>
      </c>
      <c r="P588" s="648" t="s">
        <v>1724</v>
      </c>
      <c r="Q588" s="561">
        <v>307</v>
      </c>
      <c r="R588" s="518"/>
      <c r="S588" s="558" t="s">
        <v>332</v>
      </c>
      <c r="T588" s="558" t="s">
        <v>332</v>
      </c>
      <c r="U588" s="558" t="s">
        <v>332</v>
      </c>
      <c r="V588" s="558" t="s">
        <v>332</v>
      </c>
      <c r="W588" s="375"/>
      <c r="X588" s="342"/>
      <c r="Y588" s="342"/>
      <c r="AA588" s="367">
        <v>1</v>
      </c>
    </row>
    <row r="589" spans="2:27" s="324" customFormat="1" ht="42.75" hidden="1" customHeight="1" x14ac:dyDescent="0.3">
      <c r="B589" s="577"/>
      <c r="C589" s="714" t="s">
        <v>2198</v>
      </c>
      <c r="D589" s="715" t="s">
        <v>2201</v>
      </c>
      <c r="E589" s="577"/>
      <c r="F589" s="708" t="s">
        <v>1640</v>
      </c>
      <c r="G589" s="712">
        <v>0</v>
      </c>
      <c r="H589" s="325"/>
      <c r="I589" s="577"/>
      <c r="J589" s="641"/>
      <c r="K589" s="577">
        <v>0.52</v>
      </c>
      <c r="L589" s="577"/>
      <c r="M589" s="558" t="s">
        <v>656</v>
      </c>
      <c r="N589" s="579"/>
      <c r="O589" s="560">
        <v>1</v>
      </c>
      <c r="P589" s="648" t="s">
        <v>1725</v>
      </c>
      <c r="Q589" s="561">
        <v>308</v>
      </c>
      <c r="R589" s="518"/>
      <c r="S589" s="558" t="s">
        <v>332</v>
      </c>
      <c r="T589" s="558" t="s">
        <v>332</v>
      </c>
      <c r="U589" s="558" t="s">
        <v>332</v>
      </c>
      <c r="V589" s="558" t="s">
        <v>332</v>
      </c>
      <c r="W589" s="375"/>
      <c r="X589" s="342"/>
      <c r="Y589" s="342"/>
      <c r="AA589" s="367">
        <v>1</v>
      </c>
    </row>
    <row r="590" spans="2:27" s="324" customFormat="1" ht="42.75" hidden="1" customHeight="1" x14ac:dyDescent="0.3">
      <c r="B590" s="577"/>
      <c r="C590" s="714" t="s">
        <v>2198</v>
      </c>
      <c r="D590" s="715" t="s">
        <v>2201</v>
      </c>
      <c r="E590" s="577"/>
      <c r="F590" s="708" t="s">
        <v>1641</v>
      </c>
      <c r="G590" s="712">
        <v>0</v>
      </c>
      <c r="H590" s="325"/>
      <c r="I590" s="577"/>
      <c r="J590" s="641"/>
      <c r="K590" s="577">
        <v>0.91500000000000004</v>
      </c>
      <c r="L590" s="577"/>
      <c r="M590" s="558" t="s">
        <v>656</v>
      </c>
      <c r="N590" s="579"/>
      <c r="O590" s="560">
        <v>1</v>
      </c>
      <c r="P590" s="648" t="s">
        <v>1726</v>
      </c>
      <c r="Q590" s="561">
        <v>309</v>
      </c>
      <c r="R590" s="518"/>
      <c r="S590" s="558" t="s">
        <v>332</v>
      </c>
      <c r="T590" s="558" t="s">
        <v>332</v>
      </c>
      <c r="U590" s="558" t="s">
        <v>332</v>
      </c>
      <c r="V590" s="558" t="s">
        <v>332</v>
      </c>
      <c r="W590" s="375"/>
      <c r="X590" s="342"/>
      <c r="Y590" s="342"/>
      <c r="AA590" s="367">
        <v>1</v>
      </c>
    </row>
    <row r="591" spans="2:27" s="324" customFormat="1" ht="42.75" hidden="1" customHeight="1" x14ac:dyDescent="0.3">
      <c r="B591" s="577"/>
      <c r="C591" s="714" t="s">
        <v>2198</v>
      </c>
      <c r="D591" s="715" t="s">
        <v>2201</v>
      </c>
      <c r="E591" s="577"/>
      <c r="F591" s="708" t="s">
        <v>1642</v>
      </c>
      <c r="G591" s="712">
        <v>0</v>
      </c>
      <c r="H591" s="325"/>
      <c r="I591" s="577"/>
      <c r="J591" s="641"/>
      <c r="K591" s="577">
        <v>0.69799999999999995</v>
      </c>
      <c r="L591" s="577"/>
      <c r="M591" s="558" t="s">
        <v>656</v>
      </c>
      <c r="N591" s="579"/>
      <c r="O591" s="560">
        <v>1</v>
      </c>
      <c r="P591" s="648" t="s">
        <v>1727</v>
      </c>
      <c r="Q591" s="561">
        <v>310</v>
      </c>
      <c r="R591" s="518"/>
      <c r="S591" s="558" t="s">
        <v>332</v>
      </c>
      <c r="T591" s="558" t="s">
        <v>332</v>
      </c>
      <c r="U591" s="558" t="s">
        <v>332</v>
      </c>
      <c r="V591" s="558" t="s">
        <v>332</v>
      </c>
      <c r="W591" s="375"/>
      <c r="X591" s="342"/>
      <c r="Y591" s="342"/>
      <c r="AA591" s="367">
        <v>1</v>
      </c>
    </row>
    <row r="592" spans="2:27" s="324" customFormat="1" ht="42.75" hidden="1" customHeight="1" x14ac:dyDescent="0.3">
      <c r="B592" s="577"/>
      <c r="C592" s="714" t="s">
        <v>2198</v>
      </c>
      <c r="D592" s="715" t="s">
        <v>2201</v>
      </c>
      <c r="E592" s="577"/>
      <c r="F592" s="708" t="s">
        <v>1642</v>
      </c>
      <c r="G592" s="712">
        <v>0</v>
      </c>
      <c r="H592" s="325"/>
      <c r="I592" s="577"/>
      <c r="J592" s="641"/>
      <c r="K592" s="577">
        <v>0.61</v>
      </c>
      <c r="L592" s="577"/>
      <c r="M592" s="558" t="s">
        <v>656</v>
      </c>
      <c r="N592" s="579"/>
      <c r="O592" s="560">
        <v>1</v>
      </c>
      <c r="P592" s="648" t="s">
        <v>1728</v>
      </c>
      <c r="Q592" s="561">
        <v>311</v>
      </c>
      <c r="R592" s="518"/>
      <c r="S592" s="558" t="s">
        <v>332</v>
      </c>
      <c r="T592" s="558" t="s">
        <v>332</v>
      </c>
      <c r="U592" s="558" t="s">
        <v>332</v>
      </c>
      <c r="V592" s="558" t="s">
        <v>332</v>
      </c>
      <c r="W592" s="375"/>
      <c r="X592" s="342"/>
      <c r="Y592" s="342"/>
      <c r="AA592" s="367">
        <v>1</v>
      </c>
    </row>
    <row r="593" spans="2:27" s="324" customFormat="1" ht="42.75" customHeight="1" x14ac:dyDescent="0.3">
      <c r="B593" s="577">
        <v>109</v>
      </c>
      <c r="C593" s="714" t="s">
        <v>2198</v>
      </c>
      <c r="D593" s="715" t="s">
        <v>2201</v>
      </c>
      <c r="E593" s="577"/>
      <c r="F593" s="706" t="s">
        <v>2178</v>
      </c>
      <c r="G593" s="712">
        <v>0</v>
      </c>
      <c r="H593" s="325"/>
      <c r="I593" s="577"/>
      <c r="J593" s="641"/>
      <c r="K593" s="577"/>
      <c r="L593" s="577"/>
      <c r="M593" s="558" t="s">
        <v>656</v>
      </c>
      <c r="N593" s="579"/>
      <c r="O593" s="560" t="s">
        <v>600</v>
      </c>
      <c r="P593" s="648" t="s">
        <v>1729</v>
      </c>
      <c r="Q593" s="561">
        <v>312</v>
      </c>
      <c r="R593" s="518"/>
      <c r="S593" s="558" t="s">
        <v>332</v>
      </c>
      <c r="T593" s="558" t="s">
        <v>332</v>
      </c>
      <c r="U593" s="558" t="s">
        <v>332</v>
      </c>
      <c r="V593" s="558" t="s">
        <v>332</v>
      </c>
      <c r="W593" s="375"/>
      <c r="X593" s="342"/>
      <c r="Y593" s="342"/>
      <c r="AA593" s="367">
        <v>1</v>
      </c>
    </row>
    <row r="594" spans="2:27" s="324" customFormat="1" ht="42.75" hidden="1" customHeight="1" x14ac:dyDescent="0.3">
      <c r="B594" s="577"/>
      <c r="C594" s="577"/>
      <c r="D594" s="577"/>
      <c r="E594" s="577"/>
      <c r="F594" s="708" t="s">
        <v>1627</v>
      </c>
      <c r="G594" s="712">
        <v>0</v>
      </c>
      <c r="H594" s="325"/>
      <c r="I594" s="577"/>
      <c r="J594" s="577">
        <v>0.5</v>
      </c>
      <c r="K594" s="577"/>
      <c r="L594" s="577"/>
      <c r="M594" s="558" t="s">
        <v>656</v>
      </c>
      <c r="N594" s="579"/>
      <c r="O594" s="560">
        <v>1</v>
      </c>
      <c r="P594" s="648" t="s">
        <v>1730</v>
      </c>
      <c r="Q594" s="561">
        <v>313</v>
      </c>
      <c r="R594" s="518"/>
      <c r="S594" s="558" t="s">
        <v>332</v>
      </c>
      <c r="T594" s="558" t="s">
        <v>332</v>
      </c>
      <c r="U594" s="558" t="s">
        <v>332</v>
      </c>
      <c r="V594" s="558" t="s">
        <v>332</v>
      </c>
      <c r="W594" s="375"/>
      <c r="X594" s="342"/>
      <c r="Y594" s="342"/>
      <c r="AA594" s="367">
        <v>1</v>
      </c>
    </row>
    <row r="595" spans="2:27" s="324" customFormat="1" ht="42.75" hidden="1" customHeight="1" x14ac:dyDescent="0.3">
      <c r="B595" s="577"/>
      <c r="C595" s="577"/>
      <c r="D595" s="577"/>
      <c r="E595" s="577"/>
      <c r="F595" s="708" t="s">
        <v>1643</v>
      </c>
      <c r="G595" s="712">
        <v>0</v>
      </c>
      <c r="H595" s="325"/>
      <c r="I595" s="577"/>
      <c r="J595" s="641"/>
      <c r="K595" s="577">
        <v>2.0089999999999999</v>
      </c>
      <c r="L595" s="577"/>
      <c r="M595" s="558" t="s">
        <v>656</v>
      </c>
      <c r="N595" s="579"/>
      <c r="O595" s="560">
        <v>1</v>
      </c>
      <c r="P595" s="648" t="s">
        <v>1731</v>
      </c>
      <c r="Q595" s="561">
        <v>314</v>
      </c>
      <c r="R595" s="518"/>
      <c r="S595" s="558" t="s">
        <v>332</v>
      </c>
      <c r="T595" s="558" t="s">
        <v>332</v>
      </c>
      <c r="U595" s="558" t="s">
        <v>332</v>
      </c>
      <c r="V595" s="558" t="s">
        <v>332</v>
      </c>
      <c r="W595" s="375"/>
      <c r="X595" s="342"/>
      <c r="Y595" s="342"/>
      <c r="AA595" s="367">
        <v>1</v>
      </c>
    </row>
    <row r="596" spans="2:27" s="324" customFormat="1" ht="42.75" hidden="1" customHeight="1" x14ac:dyDescent="0.3">
      <c r="B596" s="577"/>
      <c r="C596" s="577"/>
      <c r="D596" s="577"/>
      <c r="E596" s="577"/>
      <c r="F596" s="708" t="s">
        <v>1644</v>
      </c>
      <c r="G596" s="712">
        <v>0</v>
      </c>
      <c r="H596" s="325"/>
      <c r="I596" s="577"/>
      <c r="J596" s="641"/>
      <c r="K596" s="577">
        <v>1.111</v>
      </c>
      <c r="L596" s="577"/>
      <c r="M596" s="558" t="s">
        <v>656</v>
      </c>
      <c r="N596" s="579"/>
      <c r="O596" s="560">
        <v>1</v>
      </c>
      <c r="P596" s="648" t="s">
        <v>1732</v>
      </c>
      <c r="Q596" s="561">
        <v>315</v>
      </c>
      <c r="R596" s="518"/>
      <c r="S596" s="558" t="s">
        <v>332</v>
      </c>
      <c r="T596" s="558" t="s">
        <v>332</v>
      </c>
      <c r="U596" s="558" t="s">
        <v>332</v>
      </c>
      <c r="V596" s="558" t="s">
        <v>332</v>
      </c>
      <c r="W596" s="375"/>
      <c r="X596" s="342"/>
      <c r="Y596" s="342"/>
      <c r="AA596" s="367">
        <v>1</v>
      </c>
    </row>
    <row r="597" spans="2:27" s="324" customFormat="1" ht="42.75" hidden="1" customHeight="1" x14ac:dyDescent="0.3">
      <c r="B597" s="577"/>
      <c r="C597" s="577"/>
      <c r="D597" s="577"/>
      <c r="E597" s="577"/>
      <c r="F597" s="708" t="s">
        <v>1645</v>
      </c>
      <c r="G597" s="712">
        <v>0</v>
      </c>
      <c r="H597" s="325"/>
      <c r="I597" s="577"/>
      <c r="J597" s="641"/>
      <c r="K597" s="577">
        <v>5.8000000000000003E-2</v>
      </c>
      <c r="L597" s="577"/>
      <c r="M597" s="558" t="s">
        <v>656</v>
      </c>
      <c r="N597" s="579"/>
      <c r="O597" s="560">
        <v>1</v>
      </c>
      <c r="P597" s="648" t="s">
        <v>1733</v>
      </c>
      <c r="Q597" s="561">
        <v>316</v>
      </c>
      <c r="R597" s="518"/>
      <c r="S597" s="558" t="s">
        <v>332</v>
      </c>
      <c r="T597" s="558" t="s">
        <v>332</v>
      </c>
      <c r="U597" s="558" t="s">
        <v>332</v>
      </c>
      <c r="V597" s="558" t="s">
        <v>332</v>
      </c>
      <c r="W597" s="375"/>
      <c r="X597" s="342"/>
      <c r="Y597" s="342"/>
      <c r="AA597" s="367">
        <v>1</v>
      </c>
    </row>
    <row r="598" spans="2:27" s="324" customFormat="1" ht="42.75" customHeight="1" x14ac:dyDescent="0.3">
      <c r="B598" s="577">
        <v>110</v>
      </c>
      <c r="C598" s="715" t="s">
        <v>1651</v>
      </c>
      <c r="D598" s="715" t="s">
        <v>2199</v>
      </c>
      <c r="E598" s="577"/>
      <c r="F598" s="706" t="s">
        <v>2179</v>
      </c>
      <c r="G598" s="712">
        <v>0</v>
      </c>
      <c r="H598" s="325"/>
      <c r="I598" s="577"/>
      <c r="J598" s="641"/>
      <c r="K598" s="577"/>
      <c r="L598" s="577"/>
      <c r="M598" s="558" t="s">
        <v>656</v>
      </c>
      <c r="N598" s="579"/>
      <c r="O598" s="560" t="s">
        <v>600</v>
      </c>
      <c r="P598" s="648" t="s">
        <v>1734</v>
      </c>
      <c r="Q598" s="561">
        <v>317</v>
      </c>
      <c r="R598" s="518"/>
      <c r="S598" s="558" t="s">
        <v>332</v>
      </c>
      <c r="T598" s="558" t="s">
        <v>332</v>
      </c>
      <c r="U598" s="558" t="s">
        <v>332</v>
      </c>
      <c r="V598" s="558" t="s">
        <v>332</v>
      </c>
      <c r="W598" s="375"/>
      <c r="X598" s="342"/>
      <c r="Y598" s="342"/>
      <c r="AA598" s="367">
        <v>1</v>
      </c>
    </row>
    <row r="599" spans="2:27" s="324" customFormat="1" ht="42.75" hidden="1" customHeight="1" x14ac:dyDescent="0.3">
      <c r="B599" s="577"/>
      <c r="C599" s="577"/>
      <c r="D599" s="577"/>
      <c r="E599" s="577"/>
      <c r="F599" s="708" t="s">
        <v>1646</v>
      </c>
      <c r="G599" s="712">
        <v>0</v>
      </c>
      <c r="H599" s="325"/>
      <c r="I599" s="577"/>
      <c r="J599" s="577">
        <v>3.0000000000000001E-3</v>
      </c>
      <c r="K599" s="577"/>
      <c r="L599" s="577"/>
      <c r="M599" s="558" t="s">
        <v>656</v>
      </c>
      <c r="N599" s="579"/>
      <c r="O599" s="560">
        <v>1</v>
      </c>
      <c r="P599" s="648" t="s">
        <v>1735</v>
      </c>
      <c r="Q599" s="561">
        <v>318</v>
      </c>
      <c r="R599" s="518"/>
      <c r="S599" s="558" t="s">
        <v>332</v>
      </c>
      <c r="T599" s="558" t="s">
        <v>332</v>
      </c>
      <c r="U599" s="558" t="s">
        <v>332</v>
      </c>
      <c r="V599" s="558" t="s">
        <v>332</v>
      </c>
      <c r="W599" s="375"/>
      <c r="X599" s="342"/>
      <c r="Y599" s="342"/>
      <c r="AA599" s="367">
        <v>1</v>
      </c>
    </row>
    <row r="600" spans="2:27" s="324" customFormat="1" ht="42.75" hidden="1" customHeight="1" x14ac:dyDescent="0.3">
      <c r="B600" s="577"/>
      <c r="C600" s="577"/>
      <c r="D600" s="577"/>
      <c r="E600" s="577"/>
      <c r="F600" s="679" t="s">
        <v>1652</v>
      </c>
      <c r="G600" s="712">
        <v>0</v>
      </c>
      <c r="H600" s="325"/>
      <c r="I600" s="577"/>
      <c r="J600" s="577">
        <v>1.4999999999999999E-2</v>
      </c>
      <c r="K600" s="577"/>
      <c r="L600" s="577"/>
      <c r="M600" s="558" t="s">
        <v>656</v>
      </c>
      <c r="N600" s="579"/>
      <c r="O600" s="560">
        <v>1</v>
      </c>
      <c r="P600" s="648" t="s">
        <v>1736</v>
      </c>
      <c r="Q600" s="561">
        <v>319</v>
      </c>
      <c r="R600" s="518"/>
      <c r="S600" s="558" t="s">
        <v>332</v>
      </c>
      <c r="T600" s="558" t="s">
        <v>332</v>
      </c>
      <c r="U600" s="558" t="s">
        <v>332</v>
      </c>
      <c r="V600" s="558" t="s">
        <v>332</v>
      </c>
      <c r="W600" s="375"/>
      <c r="X600" s="342"/>
      <c r="Y600" s="342"/>
      <c r="AA600" s="367">
        <v>1</v>
      </c>
    </row>
    <row r="601" spans="2:27" s="324" customFormat="1" ht="42.75" hidden="1" customHeight="1" x14ac:dyDescent="0.3">
      <c r="B601" s="577"/>
      <c r="C601" s="577"/>
      <c r="D601" s="577"/>
      <c r="E601" s="577"/>
      <c r="F601" s="679" t="s">
        <v>1653</v>
      </c>
      <c r="G601" s="712">
        <v>0</v>
      </c>
      <c r="H601" s="325"/>
      <c r="I601" s="577"/>
      <c r="J601" s="641"/>
      <c r="K601" s="577">
        <v>2.7</v>
      </c>
      <c r="L601" s="577"/>
      <c r="M601" s="558" t="s">
        <v>656</v>
      </c>
      <c r="N601" s="579"/>
      <c r="O601" s="560">
        <v>1</v>
      </c>
      <c r="P601" s="648" t="s">
        <v>1737</v>
      </c>
      <c r="Q601" s="561">
        <v>320</v>
      </c>
      <c r="R601" s="518"/>
      <c r="S601" s="558" t="s">
        <v>332</v>
      </c>
      <c r="T601" s="558" t="s">
        <v>332</v>
      </c>
      <c r="U601" s="558" t="s">
        <v>332</v>
      </c>
      <c r="V601" s="558" t="s">
        <v>332</v>
      </c>
      <c r="W601" s="375"/>
      <c r="X601" s="342"/>
      <c r="Y601" s="342"/>
      <c r="AA601" s="367">
        <v>1</v>
      </c>
    </row>
    <row r="602" spans="2:27" s="324" customFormat="1" ht="42.75" customHeight="1" x14ac:dyDescent="0.3">
      <c r="B602" s="577">
        <v>111</v>
      </c>
      <c r="C602" s="715" t="s">
        <v>2190</v>
      </c>
      <c r="D602" s="715" t="s">
        <v>2200</v>
      </c>
      <c r="E602" s="577"/>
      <c r="F602" s="706" t="s">
        <v>2180</v>
      </c>
      <c r="G602" s="712">
        <v>0</v>
      </c>
      <c r="H602" s="325"/>
      <c r="I602" s="577"/>
      <c r="J602" s="641"/>
      <c r="K602" s="577"/>
      <c r="L602" s="577"/>
      <c r="M602" s="558" t="s">
        <v>656</v>
      </c>
      <c r="N602" s="579"/>
      <c r="O602" s="560" t="s">
        <v>600</v>
      </c>
      <c r="P602" s="560" t="s">
        <v>1685</v>
      </c>
      <c r="Q602" s="561">
        <v>267</v>
      </c>
      <c r="R602" s="518"/>
      <c r="S602" s="558" t="s">
        <v>332</v>
      </c>
      <c r="T602" s="558" t="s">
        <v>332</v>
      </c>
      <c r="U602" s="558" t="s">
        <v>332</v>
      </c>
      <c r="V602" s="558" t="s">
        <v>332</v>
      </c>
      <c r="W602" s="375"/>
      <c r="X602" s="342"/>
      <c r="Y602" s="342"/>
      <c r="AA602" s="367">
        <v>1</v>
      </c>
    </row>
    <row r="603" spans="2:27" s="324" customFormat="1" ht="42.75" hidden="1" customHeight="1" x14ac:dyDescent="0.3">
      <c r="B603" s="577"/>
      <c r="C603" s="715" t="s">
        <v>2190</v>
      </c>
      <c r="D603" s="715" t="s">
        <v>2200</v>
      </c>
      <c r="E603" s="577"/>
      <c r="F603" s="708" t="s">
        <v>1654</v>
      </c>
      <c r="G603" s="712">
        <v>0</v>
      </c>
      <c r="H603" s="325"/>
      <c r="I603" s="577"/>
      <c r="J603" s="577">
        <v>3.31</v>
      </c>
      <c r="K603" s="577"/>
      <c r="L603" s="577"/>
      <c r="M603" s="558" t="s">
        <v>656</v>
      </c>
      <c r="N603" s="579"/>
      <c r="O603" s="560">
        <v>1</v>
      </c>
      <c r="P603" s="560" t="s">
        <v>1684</v>
      </c>
      <c r="Q603" s="561">
        <v>266</v>
      </c>
      <c r="R603" s="518"/>
      <c r="S603" s="558" t="s">
        <v>332</v>
      </c>
      <c r="T603" s="558" t="s">
        <v>332</v>
      </c>
      <c r="U603" s="558" t="s">
        <v>332</v>
      </c>
      <c r="V603" s="558" t="s">
        <v>332</v>
      </c>
      <c r="W603" s="375"/>
      <c r="X603" s="342"/>
      <c r="Y603" s="342"/>
      <c r="AA603" s="367">
        <v>1</v>
      </c>
    </row>
    <row r="604" spans="2:27" s="324" customFormat="1" ht="42.75" hidden="1" customHeight="1" x14ac:dyDescent="0.3">
      <c r="B604" s="577"/>
      <c r="C604" s="715" t="s">
        <v>2190</v>
      </c>
      <c r="D604" s="715" t="s">
        <v>2200</v>
      </c>
      <c r="E604" s="577"/>
      <c r="F604" s="708" t="s">
        <v>1655</v>
      </c>
      <c r="G604" s="712">
        <v>0</v>
      </c>
      <c r="H604" s="325"/>
      <c r="I604" s="577"/>
      <c r="J604" s="577">
        <v>3.31</v>
      </c>
      <c r="K604" s="577"/>
      <c r="L604" s="577"/>
      <c r="M604" s="558" t="s">
        <v>656</v>
      </c>
      <c r="N604" s="579"/>
      <c r="O604" s="560">
        <v>1</v>
      </c>
      <c r="P604" s="560" t="s">
        <v>1686</v>
      </c>
      <c r="Q604" s="561">
        <v>268</v>
      </c>
      <c r="R604" s="518"/>
      <c r="S604" s="558" t="s">
        <v>332</v>
      </c>
      <c r="T604" s="558" t="s">
        <v>332</v>
      </c>
      <c r="U604" s="558" t="s">
        <v>332</v>
      </c>
      <c r="V604" s="558" t="s">
        <v>332</v>
      </c>
      <c r="W604" s="375"/>
      <c r="X604" s="342"/>
      <c r="Y604" s="342"/>
      <c r="AA604" s="367">
        <v>1</v>
      </c>
    </row>
    <row r="605" spans="2:27" s="324" customFormat="1" ht="42.75" hidden="1" customHeight="1" x14ac:dyDescent="0.3">
      <c r="B605" s="577"/>
      <c r="C605" s="715" t="s">
        <v>2190</v>
      </c>
      <c r="D605" s="715" t="s">
        <v>2200</v>
      </c>
      <c r="E605" s="577"/>
      <c r="F605" s="708" t="s">
        <v>1656</v>
      </c>
      <c r="G605" s="712">
        <v>0</v>
      </c>
      <c r="H605" s="325"/>
      <c r="I605" s="577"/>
      <c r="J605" s="641"/>
      <c r="K605" s="577">
        <v>0.20200000000000001</v>
      </c>
      <c r="L605" s="577"/>
      <c r="M605" s="558" t="s">
        <v>656</v>
      </c>
      <c r="N605" s="579"/>
      <c r="O605" s="560">
        <v>1</v>
      </c>
      <c r="P605" s="560" t="s">
        <v>1687</v>
      </c>
      <c r="Q605" s="561">
        <v>269</v>
      </c>
      <c r="R605" s="518"/>
      <c r="S605" s="558" t="s">
        <v>332</v>
      </c>
      <c r="T605" s="558" t="s">
        <v>332</v>
      </c>
      <c r="U605" s="558" t="s">
        <v>332</v>
      </c>
      <c r="V605" s="558" t="s">
        <v>332</v>
      </c>
      <c r="W605" s="375"/>
      <c r="X605" s="342"/>
      <c r="Y605" s="342"/>
      <c r="AA605" s="367">
        <v>1</v>
      </c>
    </row>
    <row r="606" spans="2:27" s="324" customFormat="1" ht="42.75" hidden="1" customHeight="1" x14ac:dyDescent="0.3">
      <c r="B606" s="577"/>
      <c r="C606" s="715" t="s">
        <v>2190</v>
      </c>
      <c r="D606" s="715" t="s">
        <v>2200</v>
      </c>
      <c r="E606" s="577"/>
      <c r="F606" s="708" t="s">
        <v>1657</v>
      </c>
      <c r="G606" s="712">
        <v>0</v>
      </c>
      <c r="H606" s="325"/>
      <c r="I606" s="577"/>
      <c r="J606" s="641"/>
      <c r="K606" s="577">
        <v>0.20200000000000001</v>
      </c>
      <c r="L606" s="577"/>
      <c r="M606" s="558" t="s">
        <v>656</v>
      </c>
      <c r="N606" s="579"/>
      <c r="O606" s="560">
        <v>1</v>
      </c>
      <c r="P606" s="560" t="s">
        <v>1688</v>
      </c>
      <c r="Q606" s="561">
        <v>270</v>
      </c>
      <c r="R606" s="518"/>
      <c r="S606" s="558" t="s">
        <v>332</v>
      </c>
      <c r="T606" s="558" t="s">
        <v>332</v>
      </c>
      <c r="U606" s="558" t="s">
        <v>332</v>
      </c>
      <c r="V606" s="558" t="s">
        <v>332</v>
      </c>
      <c r="W606" s="375"/>
      <c r="X606" s="342"/>
      <c r="Y606" s="342"/>
      <c r="AA606" s="367">
        <v>1</v>
      </c>
    </row>
    <row r="607" spans="2:27" s="324" customFormat="1" ht="42.75" hidden="1" customHeight="1" x14ac:dyDescent="0.3">
      <c r="B607" s="577"/>
      <c r="C607" s="715" t="s">
        <v>2190</v>
      </c>
      <c r="D607" s="715" t="s">
        <v>2200</v>
      </c>
      <c r="E607" s="577"/>
      <c r="F607" s="708" t="s">
        <v>1658</v>
      </c>
      <c r="G607" s="712">
        <v>0</v>
      </c>
      <c r="H607" s="325"/>
      <c r="I607" s="577"/>
      <c r="J607" s="641"/>
      <c r="K607" s="577">
        <v>0.23400000000000001</v>
      </c>
      <c r="L607" s="577"/>
      <c r="M607" s="558" t="s">
        <v>656</v>
      </c>
      <c r="N607" s="579"/>
      <c r="O607" s="560">
        <v>1</v>
      </c>
      <c r="P607" s="560" t="s">
        <v>1689</v>
      </c>
      <c r="Q607" s="561">
        <v>271</v>
      </c>
      <c r="R607" s="518"/>
      <c r="S607" s="558" t="s">
        <v>332</v>
      </c>
      <c r="T607" s="558" t="s">
        <v>332</v>
      </c>
      <c r="U607" s="558" t="s">
        <v>332</v>
      </c>
      <c r="V607" s="558" t="s">
        <v>332</v>
      </c>
      <c r="W607" s="375"/>
      <c r="X607" s="342"/>
      <c r="Y607" s="342"/>
      <c r="AA607" s="367">
        <v>1</v>
      </c>
    </row>
    <row r="608" spans="2:27" s="324" customFormat="1" ht="42.75" hidden="1" customHeight="1" x14ac:dyDescent="0.3">
      <c r="B608" s="577"/>
      <c r="C608" s="715" t="s">
        <v>2190</v>
      </c>
      <c r="D608" s="715" t="s">
        <v>2200</v>
      </c>
      <c r="E608" s="577"/>
      <c r="F608" s="708" t="s">
        <v>1659</v>
      </c>
      <c r="G608" s="712">
        <v>0</v>
      </c>
      <c r="H608" s="325"/>
      <c r="I608" s="577"/>
      <c r="J608" s="641"/>
      <c r="K608" s="577">
        <v>0.23400000000000001</v>
      </c>
      <c r="L608" s="577"/>
      <c r="M608" s="558" t="s">
        <v>656</v>
      </c>
      <c r="N608" s="579"/>
      <c r="O608" s="560">
        <v>1</v>
      </c>
      <c r="P608" s="560" t="s">
        <v>1690</v>
      </c>
      <c r="Q608" s="561">
        <v>272</v>
      </c>
      <c r="R608" s="518"/>
      <c r="S608" s="558" t="s">
        <v>332</v>
      </c>
      <c r="T608" s="558" t="s">
        <v>332</v>
      </c>
      <c r="U608" s="558" t="s">
        <v>332</v>
      </c>
      <c r="V608" s="558" t="s">
        <v>332</v>
      </c>
      <c r="W608" s="375"/>
      <c r="X608" s="342"/>
      <c r="Y608" s="342"/>
      <c r="AA608" s="367">
        <v>1</v>
      </c>
    </row>
    <row r="609" spans="2:27" s="324" customFormat="1" ht="42.75" hidden="1" customHeight="1" x14ac:dyDescent="0.3">
      <c r="B609" s="577"/>
      <c r="C609" s="715" t="s">
        <v>2190</v>
      </c>
      <c r="D609" s="715" t="s">
        <v>2200</v>
      </c>
      <c r="E609" s="577"/>
      <c r="F609" s="708" t="s">
        <v>1660</v>
      </c>
      <c r="G609" s="712">
        <v>0</v>
      </c>
      <c r="H609" s="325"/>
      <c r="I609" s="577"/>
      <c r="J609" s="641"/>
      <c r="K609" s="577">
        <v>0.20200000000000001</v>
      </c>
      <c r="L609" s="577"/>
      <c r="M609" s="558" t="s">
        <v>656</v>
      </c>
      <c r="N609" s="579"/>
      <c r="O609" s="560">
        <v>1</v>
      </c>
      <c r="P609" s="560" t="s">
        <v>1691</v>
      </c>
      <c r="Q609" s="561">
        <v>273</v>
      </c>
      <c r="R609" s="518"/>
      <c r="S609" s="558" t="s">
        <v>332</v>
      </c>
      <c r="T609" s="558" t="s">
        <v>332</v>
      </c>
      <c r="U609" s="558" t="s">
        <v>332</v>
      </c>
      <c r="V609" s="558" t="s">
        <v>332</v>
      </c>
      <c r="W609" s="375"/>
      <c r="X609" s="342"/>
      <c r="Y609" s="342"/>
      <c r="AA609" s="367">
        <v>1</v>
      </c>
    </row>
    <row r="610" spans="2:27" s="324" customFormat="1" ht="42.75" hidden="1" customHeight="1" x14ac:dyDescent="0.3">
      <c r="B610" s="577"/>
      <c r="C610" s="715" t="s">
        <v>2190</v>
      </c>
      <c r="D610" s="715" t="s">
        <v>2200</v>
      </c>
      <c r="E610" s="577"/>
      <c r="F610" s="708" t="s">
        <v>1661</v>
      </c>
      <c r="G610" s="712">
        <v>0</v>
      </c>
      <c r="H610" s="325"/>
      <c r="I610" s="577"/>
      <c r="J610" s="641"/>
      <c r="K610" s="577">
        <v>0.20200000000000001</v>
      </c>
      <c r="L610" s="577"/>
      <c r="M610" s="558" t="s">
        <v>656</v>
      </c>
      <c r="N610" s="579"/>
      <c r="O610" s="560">
        <v>1</v>
      </c>
      <c r="P610" s="560" t="s">
        <v>1692</v>
      </c>
      <c r="Q610" s="561">
        <v>274</v>
      </c>
      <c r="R610" s="518"/>
      <c r="S610" s="558" t="s">
        <v>332</v>
      </c>
      <c r="T610" s="558" t="s">
        <v>332</v>
      </c>
      <c r="U610" s="558" t="s">
        <v>332</v>
      </c>
      <c r="V610" s="558" t="s">
        <v>332</v>
      </c>
      <c r="W610" s="375"/>
      <c r="X610" s="342"/>
      <c r="Y610" s="342"/>
      <c r="AA610" s="367">
        <v>1</v>
      </c>
    </row>
    <row r="611" spans="2:27" s="324" customFormat="1" ht="42.75" hidden="1" customHeight="1" x14ac:dyDescent="0.3">
      <c r="B611" s="577"/>
      <c r="C611" s="715" t="s">
        <v>2190</v>
      </c>
      <c r="D611" s="715" t="s">
        <v>2200</v>
      </c>
      <c r="E611" s="577"/>
      <c r="F611" s="679" t="s">
        <v>1662</v>
      </c>
      <c r="G611" s="712">
        <v>0</v>
      </c>
      <c r="H611" s="325"/>
      <c r="I611" s="577"/>
      <c r="J611" s="641"/>
      <c r="K611" s="577">
        <v>0.23400000000000001</v>
      </c>
      <c r="L611" s="577"/>
      <c r="M611" s="558" t="s">
        <v>656</v>
      </c>
      <c r="N611" s="579"/>
      <c r="O611" s="560">
        <v>1</v>
      </c>
      <c r="P611" s="560" t="s">
        <v>1693</v>
      </c>
      <c r="Q611" s="561">
        <v>275</v>
      </c>
      <c r="R611" s="518"/>
      <c r="S611" s="558" t="s">
        <v>332</v>
      </c>
      <c r="T611" s="558" t="s">
        <v>332</v>
      </c>
      <c r="U611" s="558" t="s">
        <v>332</v>
      </c>
      <c r="V611" s="558" t="s">
        <v>332</v>
      </c>
      <c r="W611" s="375"/>
      <c r="X611" s="342"/>
      <c r="Y611" s="342"/>
      <c r="AA611" s="367">
        <v>1</v>
      </c>
    </row>
    <row r="612" spans="2:27" s="324" customFormat="1" ht="42.75" hidden="1" customHeight="1" x14ac:dyDescent="0.3">
      <c r="B612" s="577"/>
      <c r="C612" s="715" t="s">
        <v>2190</v>
      </c>
      <c r="D612" s="715" t="s">
        <v>2200</v>
      </c>
      <c r="E612" s="577"/>
      <c r="F612" s="708" t="s">
        <v>1663</v>
      </c>
      <c r="G612" s="712">
        <v>0</v>
      </c>
      <c r="H612" s="325"/>
      <c r="I612" s="577"/>
      <c r="J612" s="641"/>
      <c r="K612" s="577">
        <v>0.23400000000000001</v>
      </c>
      <c r="L612" s="577"/>
      <c r="M612" s="558" t="s">
        <v>656</v>
      </c>
      <c r="N612" s="579"/>
      <c r="O612" s="560">
        <v>1</v>
      </c>
      <c r="P612" s="560" t="s">
        <v>1694</v>
      </c>
      <c r="Q612" s="561">
        <v>276</v>
      </c>
      <c r="R612" s="518"/>
      <c r="S612" s="558" t="s">
        <v>332</v>
      </c>
      <c r="T612" s="558" t="s">
        <v>332</v>
      </c>
      <c r="U612" s="558" t="s">
        <v>332</v>
      </c>
      <c r="V612" s="558" t="s">
        <v>332</v>
      </c>
      <c r="W612" s="375"/>
      <c r="X612" s="342"/>
      <c r="Y612" s="342"/>
      <c r="AA612" s="367">
        <v>1</v>
      </c>
    </row>
    <row r="613" spans="2:27" s="324" customFormat="1" ht="42.75" customHeight="1" x14ac:dyDescent="0.3">
      <c r="B613" s="577">
        <v>112</v>
      </c>
      <c r="C613" s="715" t="s">
        <v>2190</v>
      </c>
      <c r="D613" s="715" t="s">
        <v>2200</v>
      </c>
      <c r="E613" s="577"/>
      <c r="F613" s="706" t="s">
        <v>2181</v>
      </c>
      <c r="G613" s="712">
        <v>0</v>
      </c>
      <c r="H613" s="325"/>
      <c r="I613" s="577"/>
      <c r="J613" s="641"/>
      <c r="K613" s="577"/>
      <c r="L613" s="577"/>
      <c r="M613" s="558" t="s">
        <v>656</v>
      </c>
      <c r="N613" s="579"/>
      <c r="O613" s="560" t="s">
        <v>600</v>
      </c>
      <c r="P613" s="560" t="s">
        <v>1695</v>
      </c>
      <c r="Q613" s="561">
        <v>277</v>
      </c>
      <c r="R613" s="518"/>
      <c r="S613" s="558" t="s">
        <v>332</v>
      </c>
      <c r="T613" s="558" t="s">
        <v>332</v>
      </c>
      <c r="U613" s="558" t="s">
        <v>332</v>
      </c>
      <c r="V613" s="558" t="s">
        <v>332</v>
      </c>
      <c r="W613" s="375"/>
      <c r="X613" s="342"/>
      <c r="Y613" s="342"/>
      <c r="AA613" s="367">
        <v>1</v>
      </c>
    </row>
    <row r="614" spans="2:27" s="324" customFormat="1" ht="42.75" hidden="1" customHeight="1" x14ac:dyDescent="0.3">
      <c r="B614" s="577"/>
      <c r="C614" s="715" t="s">
        <v>2190</v>
      </c>
      <c r="D614" s="715" t="s">
        <v>2200</v>
      </c>
      <c r="E614" s="577"/>
      <c r="F614" s="708" t="s">
        <v>1664</v>
      </c>
      <c r="G614" s="712">
        <v>0</v>
      </c>
      <c r="H614" s="325"/>
      <c r="I614" s="577"/>
      <c r="J614" s="641">
        <v>0.08</v>
      </c>
      <c r="K614" s="577"/>
      <c r="L614" s="577"/>
      <c r="M614" s="558" t="s">
        <v>656</v>
      </c>
      <c r="N614" s="579"/>
      <c r="O614" s="560">
        <v>1</v>
      </c>
      <c r="P614" s="560" t="s">
        <v>1696</v>
      </c>
      <c r="Q614" s="561">
        <v>278</v>
      </c>
      <c r="R614" s="518"/>
      <c r="S614" s="558" t="s">
        <v>332</v>
      </c>
      <c r="T614" s="558" t="s">
        <v>332</v>
      </c>
      <c r="U614" s="558" t="s">
        <v>332</v>
      </c>
      <c r="V614" s="558" t="s">
        <v>332</v>
      </c>
      <c r="W614" s="375"/>
      <c r="X614" s="342"/>
      <c r="Y614" s="342"/>
      <c r="AA614" s="367">
        <v>1</v>
      </c>
    </row>
    <row r="615" spans="2:27" s="324" customFormat="1" ht="42.75" hidden="1" customHeight="1" x14ac:dyDescent="0.3">
      <c r="B615" s="577"/>
      <c r="C615" s="715" t="s">
        <v>2190</v>
      </c>
      <c r="D615" s="715" t="s">
        <v>2200</v>
      </c>
      <c r="E615" s="577"/>
      <c r="F615" s="679" t="s">
        <v>1676</v>
      </c>
      <c r="G615" s="712">
        <v>0</v>
      </c>
      <c r="H615" s="325"/>
      <c r="I615" s="577"/>
      <c r="J615" s="641">
        <v>0.08</v>
      </c>
      <c r="K615" s="577"/>
      <c r="L615" s="577"/>
      <c r="M615" s="558" t="s">
        <v>656</v>
      </c>
      <c r="N615" s="579"/>
      <c r="O615" s="560">
        <v>1</v>
      </c>
      <c r="P615" s="560" t="s">
        <v>1697</v>
      </c>
      <c r="Q615" s="561">
        <v>279</v>
      </c>
      <c r="R615" s="518"/>
      <c r="S615" s="558" t="s">
        <v>332</v>
      </c>
      <c r="T615" s="558" t="s">
        <v>332</v>
      </c>
      <c r="U615" s="558" t="s">
        <v>332</v>
      </c>
      <c r="V615" s="558" t="s">
        <v>332</v>
      </c>
      <c r="W615" s="375"/>
      <c r="X615" s="342"/>
      <c r="Y615" s="342"/>
      <c r="AA615" s="367">
        <v>1</v>
      </c>
    </row>
    <row r="616" spans="2:27" s="324" customFormat="1" ht="42.75" hidden="1" customHeight="1" x14ac:dyDescent="0.3">
      <c r="B616" s="577"/>
      <c r="C616" s="715" t="s">
        <v>2190</v>
      </c>
      <c r="D616" s="715" t="s">
        <v>2200</v>
      </c>
      <c r="E616" s="577"/>
      <c r="F616" s="679" t="s">
        <v>1665</v>
      </c>
      <c r="G616" s="712">
        <v>0</v>
      </c>
      <c r="H616" s="325"/>
      <c r="I616" s="577"/>
      <c r="J616" s="641"/>
      <c r="K616" s="577">
        <v>0.20200000000000001</v>
      </c>
      <c r="L616" s="577"/>
      <c r="M616" s="558" t="s">
        <v>656</v>
      </c>
      <c r="N616" s="579"/>
      <c r="O616" s="560">
        <v>1</v>
      </c>
      <c r="P616" s="560" t="s">
        <v>1698</v>
      </c>
      <c r="Q616" s="561">
        <v>280</v>
      </c>
      <c r="R616" s="518"/>
      <c r="S616" s="558" t="s">
        <v>332</v>
      </c>
      <c r="T616" s="558" t="s">
        <v>332</v>
      </c>
      <c r="U616" s="558" t="s">
        <v>332</v>
      </c>
      <c r="V616" s="558" t="s">
        <v>332</v>
      </c>
      <c r="W616" s="375"/>
      <c r="X616" s="342"/>
      <c r="Y616" s="342"/>
      <c r="AA616" s="367">
        <v>1</v>
      </c>
    </row>
    <row r="617" spans="2:27" s="324" customFormat="1" ht="42.75" hidden="1" customHeight="1" x14ac:dyDescent="0.3">
      <c r="B617" s="577"/>
      <c r="C617" s="715" t="s">
        <v>2190</v>
      </c>
      <c r="D617" s="715" t="s">
        <v>2200</v>
      </c>
      <c r="E617" s="577"/>
      <c r="F617" s="679" t="s">
        <v>1666</v>
      </c>
      <c r="G617" s="712">
        <v>0</v>
      </c>
      <c r="H617" s="325"/>
      <c r="I617" s="577"/>
      <c r="J617" s="641"/>
      <c r="K617" s="577">
        <v>0.20200000000000001</v>
      </c>
      <c r="L617" s="577"/>
      <c r="M617" s="558" t="s">
        <v>656</v>
      </c>
      <c r="N617" s="579"/>
      <c r="O617" s="560">
        <v>1</v>
      </c>
      <c r="P617" s="560" t="s">
        <v>1699</v>
      </c>
      <c r="Q617" s="561">
        <v>281</v>
      </c>
      <c r="R617" s="518"/>
      <c r="S617" s="558" t="s">
        <v>332</v>
      </c>
      <c r="T617" s="558" t="s">
        <v>332</v>
      </c>
      <c r="U617" s="558" t="s">
        <v>332</v>
      </c>
      <c r="V617" s="558" t="s">
        <v>332</v>
      </c>
      <c r="W617" s="375"/>
      <c r="X617" s="342"/>
      <c r="Y617" s="342"/>
      <c r="AA617" s="367">
        <v>1</v>
      </c>
    </row>
    <row r="618" spans="2:27" s="324" customFormat="1" ht="42.75" hidden="1" customHeight="1" x14ac:dyDescent="0.3">
      <c r="B618" s="577"/>
      <c r="C618" s="715" t="s">
        <v>2190</v>
      </c>
      <c r="D618" s="715" t="s">
        <v>2200</v>
      </c>
      <c r="E618" s="577"/>
      <c r="F618" s="679" t="s">
        <v>1667</v>
      </c>
      <c r="G618" s="712">
        <v>0</v>
      </c>
      <c r="H618" s="325"/>
      <c r="I618" s="577"/>
      <c r="J618" s="641"/>
      <c r="K618" s="577">
        <v>0.23400000000000001</v>
      </c>
      <c r="L618" s="577"/>
      <c r="M618" s="558" t="s">
        <v>656</v>
      </c>
      <c r="N618" s="579"/>
      <c r="O618" s="560">
        <v>1</v>
      </c>
      <c r="P618" s="560" t="s">
        <v>1700</v>
      </c>
      <c r="Q618" s="561">
        <v>282</v>
      </c>
      <c r="R618" s="518"/>
      <c r="S618" s="558" t="s">
        <v>332</v>
      </c>
      <c r="T618" s="558" t="s">
        <v>332</v>
      </c>
      <c r="U618" s="558" t="s">
        <v>332</v>
      </c>
      <c r="V618" s="558" t="s">
        <v>332</v>
      </c>
      <c r="W618" s="375"/>
      <c r="X618" s="342"/>
      <c r="Y618" s="342"/>
      <c r="AA618" s="367">
        <v>1</v>
      </c>
    </row>
    <row r="619" spans="2:27" s="324" customFormat="1" ht="42.75" hidden="1" customHeight="1" x14ac:dyDescent="0.3">
      <c r="B619" s="577"/>
      <c r="C619" s="715" t="s">
        <v>2190</v>
      </c>
      <c r="D619" s="715" t="s">
        <v>2200</v>
      </c>
      <c r="E619" s="577"/>
      <c r="F619" s="679" t="s">
        <v>1668</v>
      </c>
      <c r="G619" s="712">
        <v>0</v>
      </c>
      <c r="H619" s="325"/>
      <c r="I619" s="577"/>
      <c r="J619" s="641"/>
      <c r="K619" s="577">
        <v>0.23400000000000001</v>
      </c>
      <c r="L619" s="577"/>
      <c r="M619" s="558" t="s">
        <v>656</v>
      </c>
      <c r="N619" s="579"/>
      <c r="O619" s="560">
        <v>1</v>
      </c>
      <c r="P619" s="560" t="s">
        <v>1701</v>
      </c>
      <c r="Q619" s="561">
        <v>283</v>
      </c>
      <c r="R619" s="518"/>
      <c r="S619" s="558" t="s">
        <v>332</v>
      </c>
      <c r="T619" s="558" t="s">
        <v>332</v>
      </c>
      <c r="U619" s="558" t="s">
        <v>332</v>
      </c>
      <c r="V619" s="558" t="s">
        <v>332</v>
      </c>
      <c r="W619" s="375"/>
      <c r="X619" s="342"/>
      <c r="Y619" s="342"/>
      <c r="AA619" s="367">
        <v>1</v>
      </c>
    </row>
    <row r="620" spans="2:27" s="324" customFormat="1" ht="42.75" hidden="1" customHeight="1" x14ac:dyDescent="0.3">
      <c r="B620" s="577"/>
      <c r="C620" s="715" t="s">
        <v>2190</v>
      </c>
      <c r="D620" s="715" t="s">
        <v>2200</v>
      </c>
      <c r="E620" s="577"/>
      <c r="F620" s="679" t="s">
        <v>1669</v>
      </c>
      <c r="G620" s="712">
        <v>0</v>
      </c>
      <c r="H620" s="325"/>
      <c r="I620" s="577"/>
      <c r="J620" s="641"/>
      <c r="K620" s="577">
        <v>0.20200000000000001</v>
      </c>
      <c r="L620" s="577"/>
      <c r="M620" s="558" t="s">
        <v>656</v>
      </c>
      <c r="N620" s="579"/>
      <c r="O620" s="560">
        <v>1</v>
      </c>
      <c r="P620" s="560" t="s">
        <v>1702</v>
      </c>
      <c r="Q620" s="561">
        <v>284</v>
      </c>
      <c r="R620" s="518"/>
      <c r="S620" s="558" t="s">
        <v>332</v>
      </c>
      <c r="T620" s="558" t="s">
        <v>332</v>
      </c>
      <c r="U620" s="558" t="s">
        <v>332</v>
      </c>
      <c r="V620" s="558" t="s">
        <v>332</v>
      </c>
      <c r="W620" s="375"/>
      <c r="X620" s="342"/>
      <c r="Y620" s="342"/>
      <c r="AA620" s="367">
        <v>1</v>
      </c>
    </row>
    <row r="621" spans="2:27" s="324" customFormat="1" ht="42.75" hidden="1" customHeight="1" x14ac:dyDescent="0.3">
      <c r="B621" s="577"/>
      <c r="C621" s="715" t="s">
        <v>2190</v>
      </c>
      <c r="D621" s="715" t="s">
        <v>2200</v>
      </c>
      <c r="E621" s="577"/>
      <c r="F621" s="679" t="s">
        <v>1670</v>
      </c>
      <c r="G621" s="712">
        <v>0</v>
      </c>
      <c r="H621" s="325"/>
      <c r="I621" s="577"/>
      <c r="J621" s="641"/>
      <c r="K621" s="577">
        <v>0.20200000000000001</v>
      </c>
      <c r="L621" s="577"/>
      <c r="M621" s="558" t="s">
        <v>656</v>
      </c>
      <c r="N621" s="579"/>
      <c r="O621" s="560">
        <v>1</v>
      </c>
      <c r="P621" s="560" t="s">
        <v>1703</v>
      </c>
      <c r="Q621" s="561">
        <v>285</v>
      </c>
      <c r="R621" s="518"/>
      <c r="S621" s="558" t="s">
        <v>332</v>
      </c>
      <c r="T621" s="558" t="s">
        <v>332</v>
      </c>
      <c r="U621" s="558" t="s">
        <v>332</v>
      </c>
      <c r="V621" s="558" t="s">
        <v>332</v>
      </c>
      <c r="W621" s="375"/>
      <c r="X621" s="342"/>
      <c r="Y621" s="342"/>
      <c r="AA621" s="367">
        <v>1</v>
      </c>
    </row>
    <row r="622" spans="2:27" s="324" customFormat="1" ht="42.75" hidden="1" customHeight="1" x14ac:dyDescent="0.3">
      <c r="B622" s="577"/>
      <c r="C622" s="715" t="s">
        <v>2190</v>
      </c>
      <c r="D622" s="715" t="s">
        <v>2200</v>
      </c>
      <c r="E622" s="577"/>
      <c r="F622" s="679" t="s">
        <v>1671</v>
      </c>
      <c r="G622" s="712">
        <v>0</v>
      </c>
      <c r="H622" s="325"/>
      <c r="I622" s="577"/>
      <c r="J622" s="641"/>
      <c r="K622" s="577">
        <v>0.23400000000000001</v>
      </c>
      <c r="L622" s="577"/>
      <c r="M622" s="558" t="s">
        <v>656</v>
      </c>
      <c r="N622" s="579"/>
      <c r="O622" s="560">
        <v>1</v>
      </c>
      <c r="P622" s="560" t="s">
        <v>1704</v>
      </c>
      <c r="Q622" s="561">
        <v>286</v>
      </c>
      <c r="R622" s="518"/>
      <c r="S622" s="558" t="s">
        <v>332</v>
      </c>
      <c r="T622" s="558" t="s">
        <v>332</v>
      </c>
      <c r="U622" s="558" t="s">
        <v>332</v>
      </c>
      <c r="V622" s="558" t="s">
        <v>332</v>
      </c>
      <c r="W622" s="375"/>
      <c r="X622" s="342"/>
      <c r="Y622" s="342"/>
      <c r="AA622" s="367">
        <v>1</v>
      </c>
    </row>
    <row r="623" spans="2:27" s="324" customFormat="1" ht="42.75" hidden="1" customHeight="1" x14ac:dyDescent="0.3">
      <c r="B623" s="577"/>
      <c r="C623" s="715" t="s">
        <v>2190</v>
      </c>
      <c r="D623" s="715" t="s">
        <v>2200</v>
      </c>
      <c r="E623" s="577"/>
      <c r="F623" s="708" t="s">
        <v>1672</v>
      </c>
      <c r="G623" s="712">
        <v>0</v>
      </c>
      <c r="H623" s="325"/>
      <c r="I623" s="577"/>
      <c r="J623" s="641"/>
      <c r="K623" s="577">
        <v>0.23400000000000001</v>
      </c>
      <c r="L623" s="577"/>
      <c r="M623" s="558" t="s">
        <v>656</v>
      </c>
      <c r="N623" s="579"/>
      <c r="O623" s="560">
        <v>1</v>
      </c>
      <c r="P623" s="560" t="s">
        <v>1705</v>
      </c>
      <c r="Q623" s="561">
        <v>287</v>
      </c>
      <c r="R623" s="518"/>
      <c r="S623" s="558" t="s">
        <v>332</v>
      </c>
      <c r="T623" s="558" t="s">
        <v>332</v>
      </c>
      <c r="U623" s="558" t="s">
        <v>332</v>
      </c>
      <c r="V623" s="558" t="s">
        <v>332</v>
      </c>
      <c r="W623" s="375"/>
      <c r="X623" s="342"/>
      <c r="Y623" s="342"/>
      <c r="AA623" s="367">
        <v>1</v>
      </c>
    </row>
    <row r="624" spans="2:27" s="324" customFormat="1" ht="42.75" customHeight="1" x14ac:dyDescent="0.3">
      <c r="B624" s="577">
        <v>113</v>
      </c>
      <c r="C624" s="715" t="s">
        <v>2190</v>
      </c>
      <c r="D624" s="715" t="s">
        <v>2200</v>
      </c>
      <c r="E624" s="577"/>
      <c r="F624" s="706" t="s">
        <v>2182</v>
      </c>
      <c r="G624" s="712">
        <v>0</v>
      </c>
      <c r="H624" s="325"/>
      <c r="I624" s="577"/>
      <c r="J624" s="641"/>
      <c r="K624" s="577"/>
      <c r="L624" s="577"/>
      <c r="M624" s="558" t="s">
        <v>656</v>
      </c>
      <c r="N624" s="579"/>
      <c r="O624" s="560" t="s">
        <v>600</v>
      </c>
      <c r="P624" s="560" t="s">
        <v>1706</v>
      </c>
      <c r="Q624" s="561">
        <v>288</v>
      </c>
      <c r="R624" s="518"/>
      <c r="S624" s="558" t="s">
        <v>332</v>
      </c>
      <c r="T624" s="558" t="s">
        <v>332</v>
      </c>
      <c r="U624" s="558" t="s">
        <v>332</v>
      </c>
      <c r="V624" s="558" t="s">
        <v>332</v>
      </c>
      <c r="W624" s="375"/>
      <c r="X624" s="342"/>
      <c r="Y624" s="342"/>
      <c r="AA624" s="367">
        <v>1</v>
      </c>
    </row>
    <row r="625" spans="2:27" s="324" customFormat="1" ht="42.75" hidden="1" customHeight="1" x14ac:dyDescent="0.3">
      <c r="B625" s="577"/>
      <c r="C625" s="715" t="s">
        <v>2190</v>
      </c>
      <c r="D625" s="715" t="s">
        <v>2200</v>
      </c>
      <c r="E625" s="577"/>
      <c r="F625" s="708" t="s">
        <v>1673</v>
      </c>
      <c r="G625" s="712">
        <v>0</v>
      </c>
      <c r="H625" s="325"/>
      <c r="I625" s="577"/>
      <c r="J625" s="641">
        <v>0.03</v>
      </c>
      <c r="K625" s="577"/>
      <c r="L625" s="577"/>
      <c r="M625" s="558" t="s">
        <v>656</v>
      </c>
      <c r="N625" s="579"/>
      <c r="O625" s="560">
        <v>1</v>
      </c>
      <c r="P625" s="560" t="s">
        <v>1707</v>
      </c>
      <c r="Q625" s="561">
        <v>289</v>
      </c>
      <c r="R625" s="518"/>
      <c r="S625" s="558" t="s">
        <v>332</v>
      </c>
      <c r="T625" s="558" t="s">
        <v>332</v>
      </c>
      <c r="U625" s="558" t="s">
        <v>332</v>
      </c>
      <c r="V625" s="558" t="s">
        <v>332</v>
      </c>
      <c r="W625" s="375"/>
      <c r="X625" s="342"/>
      <c r="Y625" s="342"/>
      <c r="AA625" s="367">
        <v>1</v>
      </c>
    </row>
    <row r="626" spans="2:27" s="324" customFormat="1" ht="42.75" hidden="1" customHeight="1" x14ac:dyDescent="0.3">
      <c r="B626" s="577"/>
      <c r="C626" s="715" t="s">
        <v>2190</v>
      </c>
      <c r="D626" s="715" t="s">
        <v>2200</v>
      </c>
      <c r="E626" s="577"/>
      <c r="F626" s="708" t="s">
        <v>1674</v>
      </c>
      <c r="G626" s="712">
        <v>0</v>
      </c>
      <c r="H626" s="325"/>
      <c r="I626" s="577"/>
      <c r="J626" s="641">
        <v>0.03</v>
      </c>
      <c r="K626" s="577"/>
      <c r="L626" s="577"/>
      <c r="M626" s="558" t="s">
        <v>656</v>
      </c>
      <c r="N626" s="579"/>
      <c r="O626" s="560">
        <v>1</v>
      </c>
      <c r="P626" s="560" t="s">
        <v>1708</v>
      </c>
      <c r="Q626" s="561">
        <v>290</v>
      </c>
      <c r="R626" s="518"/>
      <c r="S626" s="558" t="s">
        <v>332</v>
      </c>
      <c r="T626" s="558" t="s">
        <v>332</v>
      </c>
      <c r="U626" s="558" t="s">
        <v>332</v>
      </c>
      <c r="V626" s="558" t="s">
        <v>332</v>
      </c>
      <c r="W626" s="375"/>
      <c r="X626" s="342"/>
      <c r="Y626" s="342"/>
      <c r="AA626" s="367">
        <v>1</v>
      </c>
    </row>
    <row r="627" spans="2:27" s="324" customFormat="1" ht="42.75" customHeight="1" x14ac:dyDescent="0.3">
      <c r="B627" s="577">
        <v>114</v>
      </c>
      <c r="C627" s="715" t="s">
        <v>2190</v>
      </c>
      <c r="D627" s="715" t="s">
        <v>2200</v>
      </c>
      <c r="E627" s="577"/>
      <c r="F627" s="706" t="s">
        <v>2183</v>
      </c>
      <c r="G627" s="712">
        <v>0</v>
      </c>
      <c r="H627" s="325"/>
      <c r="I627" s="577"/>
      <c r="J627" s="641"/>
      <c r="K627" s="577"/>
      <c r="L627" s="577"/>
      <c r="M627" s="558" t="s">
        <v>656</v>
      </c>
      <c r="N627" s="579"/>
      <c r="O627" s="560" t="s">
        <v>600</v>
      </c>
      <c r="P627" s="648" t="s">
        <v>1921</v>
      </c>
      <c r="Q627" s="561">
        <v>339</v>
      </c>
      <c r="R627" s="518"/>
      <c r="S627" s="558" t="s">
        <v>332</v>
      </c>
      <c r="T627" s="558" t="s">
        <v>332</v>
      </c>
      <c r="U627" s="558" t="s">
        <v>332</v>
      </c>
      <c r="V627" s="558" t="s">
        <v>332</v>
      </c>
      <c r="W627" s="375"/>
      <c r="X627" s="342"/>
      <c r="Y627" s="342"/>
      <c r="AA627" s="367">
        <v>1</v>
      </c>
    </row>
    <row r="628" spans="2:27" s="324" customFormat="1" ht="42.75" hidden="1" customHeight="1" x14ac:dyDescent="0.3">
      <c r="B628" s="577"/>
      <c r="C628" s="715" t="s">
        <v>2190</v>
      </c>
      <c r="D628" s="715" t="s">
        <v>2200</v>
      </c>
      <c r="E628" s="577"/>
      <c r="F628" s="708" t="s">
        <v>1882</v>
      </c>
      <c r="G628" s="712">
        <v>0</v>
      </c>
      <c r="H628" s="325"/>
      <c r="I628" s="577"/>
      <c r="J628" s="577">
        <v>1.81</v>
      </c>
      <c r="K628" s="577"/>
      <c r="L628" s="577"/>
      <c r="M628" s="558" t="s">
        <v>656</v>
      </c>
      <c r="N628" s="579"/>
      <c r="O628" s="560">
        <v>1</v>
      </c>
      <c r="P628" s="648" t="s">
        <v>1923</v>
      </c>
      <c r="Q628" s="561">
        <v>341</v>
      </c>
      <c r="R628" s="518"/>
      <c r="S628" s="558" t="s">
        <v>332</v>
      </c>
      <c r="T628" s="558" t="s">
        <v>332</v>
      </c>
      <c r="U628" s="558" t="s">
        <v>332</v>
      </c>
      <c r="V628" s="558" t="s">
        <v>332</v>
      </c>
      <c r="W628" s="375"/>
      <c r="X628" s="342"/>
      <c r="Y628" s="342"/>
      <c r="AA628" s="367">
        <v>1</v>
      </c>
    </row>
    <row r="629" spans="2:27" s="324" customFormat="1" ht="42.75" hidden="1" customHeight="1" x14ac:dyDescent="0.3">
      <c r="B629" s="577"/>
      <c r="C629" s="715" t="s">
        <v>2190</v>
      </c>
      <c r="D629" s="715" t="s">
        <v>2200</v>
      </c>
      <c r="E629" s="577"/>
      <c r="F629" s="708" t="s">
        <v>1883</v>
      </c>
      <c r="G629" s="712">
        <v>0</v>
      </c>
      <c r="H629" s="325"/>
      <c r="I629" s="577"/>
      <c r="J629" s="577">
        <v>1.81</v>
      </c>
      <c r="K629" s="577"/>
      <c r="L629" s="577"/>
      <c r="M629" s="558" t="s">
        <v>656</v>
      </c>
      <c r="N629" s="579"/>
      <c r="O629" s="560">
        <v>1</v>
      </c>
      <c r="P629" s="648" t="s">
        <v>1924</v>
      </c>
      <c r="Q629" s="561">
        <v>342</v>
      </c>
      <c r="R629" s="518"/>
      <c r="S629" s="558" t="s">
        <v>332</v>
      </c>
      <c r="T629" s="558" t="s">
        <v>332</v>
      </c>
      <c r="U629" s="558" t="s">
        <v>332</v>
      </c>
      <c r="V629" s="558" t="s">
        <v>332</v>
      </c>
      <c r="W629" s="375"/>
      <c r="X629" s="342"/>
      <c r="Y629" s="342"/>
      <c r="AA629" s="367">
        <v>1</v>
      </c>
    </row>
    <row r="630" spans="2:27" s="324" customFormat="1" ht="42.75" hidden="1" customHeight="1" x14ac:dyDescent="0.3">
      <c r="B630" s="577"/>
      <c r="C630" s="715" t="s">
        <v>2190</v>
      </c>
      <c r="D630" s="715" t="s">
        <v>2200</v>
      </c>
      <c r="E630" s="577"/>
      <c r="F630" s="708" t="s">
        <v>1884</v>
      </c>
      <c r="G630" s="712">
        <v>0</v>
      </c>
      <c r="H630" s="325"/>
      <c r="I630" s="577"/>
      <c r="J630" s="641"/>
      <c r="K630" s="577">
        <v>0.245</v>
      </c>
      <c r="L630" s="577"/>
      <c r="M630" s="558" t="s">
        <v>656</v>
      </c>
      <c r="N630" s="579"/>
      <c r="O630" s="560">
        <v>1</v>
      </c>
      <c r="P630" s="648" t="s">
        <v>1928</v>
      </c>
      <c r="Q630" s="561">
        <v>345</v>
      </c>
      <c r="R630" s="518"/>
      <c r="S630" s="558" t="s">
        <v>332</v>
      </c>
      <c r="T630" s="558" t="s">
        <v>332</v>
      </c>
      <c r="U630" s="558" t="s">
        <v>332</v>
      </c>
      <c r="V630" s="558" t="s">
        <v>332</v>
      </c>
      <c r="W630" s="375"/>
      <c r="X630" s="342"/>
      <c r="Y630" s="342"/>
      <c r="AA630" s="367">
        <v>1</v>
      </c>
    </row>
    <row r="631" spans="2:27" s="324" customFormat="1" ht="42.75" hidden="1" customHeight="1" x14ac:dyDescent="0.3">
      <c r="B631" s="577"/>
      <c r="C631" s="715" t="s">
        <v>2190</v>
      </c>
      <c r="D631" s="715" t="s">
        <v>2200</v>
      </c>
      <c r="E631" s="577"/>
      <c r="F631" s="708" t="s">
        <v>1884</v>
      </c>
      <c r="G631" s="712">
        <v>0</v>
      </c>
      <c r="H631" s="325"/>
      <c r="I631" s="577"/>
      <c r="J631" s="641"/>
      <c r="K631" s="577">
        <v>0.54500000000000004</v>
      </c>
      <c r="L631" s="577"/>
      <c r="M631" s="558" t="s">
        <v>656</v>
      </c>
      <c r="N631" s="579"/>
      <c r="O631" s="560">
        <v>1</v>
      </c>
      <c r="P631" s="648" t="s">
        <v>1929</v>
      </c>
      <c r="Q631" s="561">
        <v>346</v>
      </c>
      <c r="R631" s="518"/>
      <c r="S631" s="558" t="s">
        <v>332</v>
      </c>
      <c r="T631" s="558" t="s">
        <v>332</v>
      </c>
      <c r="U631" s="558" t="s">
        <v>332</v>
      </c>
      <c r="V631" s="558" t="s">
        <v>332</v>
      </c>
      <c r="W631" s="375"/>
      <c r="X631" s="342"/>
      <c r="Y631" s="342"/>
      <c r="AA631" s="367">
        <v>1</v>
      </c>
    </row>
    <row r="632" spans="2:27" s="324" customFormat="1" ht="42.75" hidden="1" customHeight="1" x14ac:dyDescent="0.3">
      <c r="B632" s="577"/>
      <c r="C632" s="715" t="s">
        <v>2190</v>
      </c>
      <c r="D632" s="715" t="s">
        <v>2200</v>
      </c>
      <c r="E632" s="577"/>
      <c r="F632" s="708" t="s">
        <v>1885</v>
      </c>
      <c r="G632" s="712">
        <v>0</v>
      </c>
      <c r="H632" s="325"/>
      <c r="I632" s="577"/>
      <c r="J632" s="641"/>
      <c r="K632" s="577">
        <v>0.81</v>
      </c>
      <c r="L632" s="577"/>
      <c r="M632" s="558" t="s">
        <v>656</v>
      </c>
      <c r="N632" s="579"/>
      <c r="O632" s="560">
        <v>1</v>
      </c>
      <c r="P632" s="648" t="s">
        <v>1930</v>
      </c>
      <c r="Q632" s="561">
        <v>347</v>
      </c>
      <c r="R632" s="518"/>
      <c r="S632" s="558" t="s">
        <v>332</v>
      </c>
      <c r="T632" s="558" t="s">
        <v>332</v>
      </c>
      <c r="U632" s="558" t="s">
        <v>332</v>
      </c>
      <c r="V632" s="558" t="s">
        <v>332</v>
      </c>
      <c r="W632" s="375"/>
      <c r="X632" s="342"/>
      <c r="Y632" s="342"/>
      <c r="AA632" s="367">
        <v>1</v>
      </c>
    </row>
    <row r="633" spans="2:27" s="324" customFormat="1" ht="42.75" hidden="1" customHeight="1" x14ac:dyDescent="0.3">
      <c r="B633" s="577"/>
      <c r="C633" s="715" t="s">
        <v>2190</v>
      </c>
      <c r="D633" s="715" t="s">
        <v>2200</v>
      </c>
      <c r="E633" s="577"/>
      <c r="F633" s="708" t="s">
        <v>1886</v>
      </c>
      <c r="G633" s="712">
        <v>0</v>
      </c>
      <c r="H633" s="325"/>
      <c r="I633" s="577"/>
      <c r="J633" s="641"/>
      <c r="K633" s="577">
        <v>0.76500000000000001</v>
      </c>
      <c r="L633" s="577"/>
      <c r="M633" s="558" t="s">
        <v>656</v>
      </c>
      <c r="N633" s="579"/>
      <c r="O633" s="560">
        <v>1</v>
      </c>
      <c r="P633" s="648" t="s">
        <v>1931</v>
      </c>
      <c r="Q633" s="561">
        <v>348</v>
      </c>
      <c r="R633" s="518"/>
      <c r="S633" s="558" t="s">
        <v>332</v>
      </c>
      <c r="T633" s="558" t="s">
        <v>332</v>
      </c>
      <c r="U633" s="558" t="s">
        <v>332</v>
      </c>
      <c r="V633" s="558" t="s">
        <v>332</v>
      </c>
      <c r="W633" s="375"/>
      <c r="X633" s="342"/>
      <c r="Y633" s="342"/>
      <c r="AA633" s="367">
        <v>1</v>
      </c>
    </row>
    <row r="634" spans="2:27" s="324" customFormat="1" ht="42.75" hidden="1" customHeight="1" x14ac:dyDescent="0.3">
      <c r="B634" s="577"/>
      <c r="C634" s="715" t="s">
        <v>2190</v>
      </c>
      <c r="D634" s="715" t="s">
        <v>2200</v>
      </c>
      <c r="E634" s="577"/>
      <c r="F634" s="708" t="s">
        <v>1887</v>
      </c>
      <c r="G634" s="712">
        <v>0</v>
      </c>
      <c r="H634" s="325"/>
      <c r="I634" s="577"/>
      <c r="J634" s="641"/>
      <c r="K634" s="577">
        <v>0.28000000000000003</v>
      </c>
      <c r="L634" s="577"/>
      <c r="M634" s="558" t="s">
        <v>656</v>
      </c>
      <c r="N634" s="579"/>
      <c r="O634" s="560">
        <v>1</v>
      </c>
      <c r="P634" s="648" t="s">
        <v>1932</v>
      </c>
      <c r="Q634" s="561">
        <v>349</v>
      </c>
      <c r="R634" s="518"/>
      <c r="S634" s="558" t="s">
        <v>332</v>
      </c>
      <c r="T634" s="558" t="s">
        <v>332</v>
      </c>
      <c r="U634" s="558" t="s">
        <v>332</v>
      </c>
      <c r="V634" s="558" t="s">
        <v>332</v>
      </c>
      <c r="W634" s="375"/>
      <c r="X634" s="342"/>
      <c r="Y634" s="342"/>
      <c r="AA634" s="367">
        <v>1</v>
      </c>
    </row>
    <row r="635" spans="2:27" s="324" customFormat="1" ht="42.75" hidden="1" customHeight="1" x14ac:dyDescent="0.3">
      <c r="B635" s="577"/>
      <c r="C635" s="715" t="s">
        <v>2190</v>
      </c>
      <c r="D635" s="715" t="s">
        <v>2200</v>
      </c>
      <c r="E635" s="577"/>
      <c r="F635" s="708" t="s">
        <v>1888</v>
      </c>
      <c r="G635" s="712">
        <v>0</v>
      </c>
      <c r="H635" s="325"/>
      <c r="I635" s="577"/>
      <c r="J635" s="641"/>
      <c r="K635" s="577">
        <v>0.28499999999999998</v>
      </c>
      <c r="L635" s="577"/>
      <c r="M635" s="558" t="s">
        <v>656</v>
      </c>
      <c r="N635" s="579"/>
      <c r="O635" s="560">
        <v>1</v>
      </c>
      <c r="P635" s="648" t="s">
        <v>1933</v>
      </c>
      <c r="Q635" s="561">
        <v>350</v>
      </c>
      <c r="R635" s="518"/>
      <c r="S635" s="558" t="s">
        <v>332</v>
      </c>
      <c r="T635" s="558" t="s">
        <v>332</v>
      </c>
      <c r="U635" s="558" t="s">
        <v>332</v>
      </c>
      <c r="V635" s="558" t="s">
        <v>332</v>
      </c>
      <c r="W635" s="375"/>
      <c r="X635" s="342"/>
      <c r="Y635" s="342"/>
      <c r="AA635" s="367">
        <v>1</v>
      </c>
    </row>
    <row r="636" spans="2:27" s="324" customFormat="1" ht="42.75" hidden="1" customHeight="1" x14ac:dyDescent="0.3">
      <c r="B636" s="577"/>
      <c r="C636" s="715" t="s">
        <v>2190</v>
      </c>
      <c r="D636" s="715" t="s">
        <v>2200</v>
      </c>
      <c r="E636" s="577"/>
      <c r="F636" s="708" t="s">
        <v>1889</v>
      </c>
      <c r="G636" s="712">
        <v>0</v>
      </c>
      <c r="H636" s="325"/>
      <c r="I636" s="577"/>
      <c r="J636" s="641"/>
      <c r="K636" s="577">
        <v>0.44</v>
      </c>
      <c r="L636" s="577"/>
      <c r="M636" s="558" t="s">
        <v>656</v>
      </c>
      <c r="N636" s="579"/>
      <c r="O636" s="560">
        <v>1</v>
      </c>
      <c r="P636" s="648" t="s">
        <v>1934</v>
      </c>
      <c r="Q636" s="561">
        <v>351</v>
      </c>
      <c r="R636" s="518"/>
      <c r="S636" s="558" t="s">
        <v>332</v>
      </c>
      <c r="T636" s="558" t="s">
        <v>332</v>
      </c>
      <c r="U636" s="558" t="s">
        <v>332</v>
      </c>
      <c r="V636" s="558" t="s">
        <v>332</v>
      </c>
      <c r="W636" s="375"/>
      <c r="X636" s="342"/>
      <c r="Y636" s="342"/>
      <c r="AA636" s="367">
        <v>1</v>
      </c>
    </row>
    <row r="637" spans="2:27" s="324" customFormat="1" ht="42.75" hidden="1" customHeight="1" x14ac:dyDescent="0.3">
      <c r="B637" s="577"/>
      <c r="C637" s="715" t="s">
        <v>2190</v>
      </c>
      <c r="D637" s="715" t="s">
        <v>2200</v>
      </c>
      <c r="E637" s="577"/>
      <c r="F637" s="708" t="s">
        <v>1890</v>
      </c>
      <c r="G637" s="712">
        <v>0</v>
      </c>
      <c r="H637" s="325"/>
      <c r="I637" s="577"/>
      <c r="J637" s="641"/>
      <c r="K637" s="577">
        <v>0.54500000000000004</v>
      </c>
      <c r="L637" s="577"/>
      <c r="M637" s="558" t="s">
        <v>656</v>
      </c>
      <c r="N637" s="579"/>
      <c r="O637" s="560">
        <v>1</v>
      </c>
      <c r="P637" s="648" t="s">
        <v>1935</v>
      </c>
      <c r="Q637" s="561">
        <v>352</v>
      </c>
      <c r="R637" s="518"/>
      <c r="S637" s="558" t="s">
        <v>332</v>
      </c>
      <c r="T637" s="558" t="s">
        <v>332</v>
      </c>
      <c r="U637" s="558" t="s">
        <v>332</v>
      </c>
      <c r="V637" s="558" t="s">
        <v>332</v>
      </c>
      <c r="W637" s="375"/>
      <c r="X637" s="342"/>
      <c r="Y637" s="342"/>
      <c r="AA637" s="367">
        <v>1</v>
      </c>
    </row>
    <row r="638" spans="2:27" s="324" customFormat="1" ht="42.75" hidden="1" customHeight="1" x14ac:dyDescent="0.3">
      <c r="B638" s="577"/>
      <c r="C638" s="715" t="s">
        <v>2190</v>
      </c>
      <c r="D638" s="715" t="s">
        <v>2200</v>
      </c>
      <c r="E638" s="577"/>
      <c r="F638" s="708" t="s">
        <v>1895</v>
      </c>
      <c r="G638" s="712">
        <v>0</v>
      </c>
      <c r="H638" s="325"/>
      <c r="I638" s="577"/>
      <c r="J638" s="641"/>
      <c r="K638" s="577">
        <v>0.65</v>
      </c>
      <c r="L638" s="577"/>
      <c r="M638" s="558" t="s">
        <v>656</v>
      </c>
      <c r="N638" s="579"/>
      <c r="O638" s="560">
        <v>1</v>
      </c>
      <c r="P638" s="648" t="s">
        <v>1936</v>
      </c>
      <c r="Q638" s="561">
        <v>353</v>
      </c>
      <c r="R638" s="518"/>
      <c r="S638" s="558" t="s">
        <v>332</v>
      </c>
      <c r="T638" s="558" t="s">
        <v>332</v>
      </c>
      <c r="U638" s="558" t="s">
        <v>332</v>
      </c>
      <c r="V638" s="558" t="s">
        <v>332</v>
      </c>
      <c r="W638" s="375"/>
      <c r="X638" s="342"/>
      <c r="Y638" s="342"/>
      <c r="AA638" s="367">
        <v>1</v>
      </c>
    </row>
    <row r="639" spans="2:27" s="324" customFormat="1" ht="42.75" customHeight="1" x14ac:dyDescent="0.3">
      <c r="B639" s="577">
        <v>115</v>
      </c>
      <c r="C639" s="715" t="s">
        <v>2190</v>
      </c>
      <c r="D639" s="715" t="s">
        <v>2200</v>
      </c>
      <c r="E639" s="577"/>
      <c r="F639" s="706" t="s">
        <v>2184</v>
      </c>
      <c r="G639" s="712">
        <v>0</v>
      </c>
      <c r="H639" s="325"/>
      <c r="I639" s="577"/>
      <c r="J639" s="641"/>
      <c r="K639" s="577"/>
      <c r="L639" s="577"/>
      <c r="M639" s="558" t="s">
        <v>656</v>
      </c>
      <c r="N639" s="579"/>
      <c r="O639" s="560" t="s">
        <v>600</v>
      </c>
      <c r="P639" s="648" t="s">
        <v>1922</v>
      </c>
      <c r="Q639" s="561">
        <v>340</v>
      </c>
      <c r="R639" s="518"/>
      <c r="S639" s="558" t="s">
        <v>332</v>
      </c>
      <c r="T639" s="558" t="s">
        <v>332</v>
      </c>
      <c r="U639" s="558" t="s">
        <v>332</v>
      </c>
      <c r="V639" s="558" t="s">
        <v>332</v>
      </c>
      <c r="W639" s="375"/>
      <c r="X639" s="342"/>
      <c r="Y639" s="342"/>
      <c r="AA639" s="367">
        <v>1</v>
      </c>
    </row>
    <row r="640" spans="2:27" s="324" customFormat="1" ht="42.75" hidden="1" customHeight="1" x14ac:dyDescent="0.3">
      <c r="B640" s="577"/>
      <c r="C640" s="577"/>
      <c r="D640" s="577"/>
      <c r="E640" s="577"/>
      <c r="F640" s="708" t="s">
        <v>1903</v>
      </c>
      <c r="G640" s="712"/>
      <c r="H640" s="325"/>
      <c r="I640" s="577"/>
      <c r="J640" s="577">
        <v>0.72</v>
      </c>
      <c r="K640" s="577"/>
      <c r="L640" s="577"/>
      <c r="M640" s="558" t="s">
        <v>656</v>
      </c>
      <c r="N640" s="579" t="s">
        <v>2072</v>
      </c>
      <c r="O640" s="560">
        <v>1</v>
      </c>
      <c r="P640" s="648" t="s">
        <v>1925</v>
      </c>
      <c r="Q640" s="561">
        <v>343</v>
      </c>
      <c r="R640" s="518"/>
      <c r="S640" s="558" t="s">
        <v>332</v>
      </c>
      <c r="T640" s="558" t="s">
        <v>332</v>
      </c>
      <c r="U640" s="558" t="s">
        <v>332</v>
      </c>
      <c r="V640" s="558" t="s">
        <v>332</v>
      </c>
      <c r="W640" s="375"/>
      <c r="X640" s="342"/>
      <c r="Y640" s="342"/>
      <c r="AA640" s="367">
        <v>1</v>
      </c>
    </row>
    <row r="641" spans="2:28" s="324" customFormat="1" ht="42.75" hidden="1" customHeight="1" x14ac:dyDescent="0.3">
      <c r="B641" s="577"/>
      <c r="C641" s="577"/>
      <c r="D641" s="577"/>
      <c r="E641" s="577"/>
      <c r="F641" s="709" t="s">
        <v>2059</v>
      </c>
      <c r="G641" s="712"/>
      <c r="H641" s="325"/>
      <c r="I641" s="577"/>
      <c r="J641" s="577">
        <v>0.72</v>
      </c>
      <c r="K641" s="577"/>
      <c r="L641" s="577"/>
      <c r="M641" s="558" t="s">
        <v>656</v>
      </c>
      <c r="N641" s="579"/>
      <c r="O641" s="560">
        <v>1</v>
      </c>
      <c r="P641" s="648" t="s">
        <v>1926</v>
      </c>
      <c r="Q641" s="561">
        <v>344</v>
      </c>
      <c r="R641" s="518"/>
      <c r="S641" s="558" t="s">
        <v>332</v>
      </c>
      <c r="T641" s="558" t="s">
        <v>332</v>
      </c>
      <c r="U641" s="558" t="s">
        <v>332</v>
      </c>
      <c r="V641" s="558" t="s">
        <v>332</v>
      </c>
      <c r="W641" s="375"/>
      <c r="X641" s="342"/>
      <c r="Y641" s="342"/>
      <c r="AA641" s="367">
        <v>1</v>
      </c>
    </row>
    <row r="642" spans="2:28" s="324" customFormat="1" ht="42.75" hidden="1" customHeight="1" x14ac:dyDescent="0.3">
      <c r="B642" s="577"/>
      <c r="C642" s="577"/>
      <c r="D642" s="577"/>
      <c r="E642" s="577"/>
      <c r="F642" s="708" t="s">
        <v>1896</v>
      </c>
      <c r="G642" s="712"/>
      <c r="H642" s="325"/>
      <c r="I642" s="577"/>
      <c r="J642" s="641"/>
      <c r="K642" s="577">
        <v>0.72</v>
      </c>
      <c r="L642" s="577"/>
      <c r="M642" s="558" t="s">
        <v>656</v>
      </c>
      <c r="N642" s="579"/>
      <c r="O642" s="560">
        <v>1</v>
      </c>
      <c r="P642" s="648" t="s">
        <v>1937</v>
      </c>
      <c r="Q642" s="561">
        <v>354</v>
      </c>
      <c r="R642" s="518"/>
      <c r="S642" s="558" t="s">
        <v>332</v>
      </c>
      <c r="T642" s="558" t="s">
        <v>332</v>
      </c>
      <c r="U642" s="558" t="s">
        <v>332</v>
      </c>
      <c r="V642" s="558" t="s">
        <v>332</v>
      </c>
      <c r="W642" s="375"/>
      <c r="X642" s="342"/>
      <c r="Y642" s="342"/>
      <c r="AA642" s="367">
        <v>1</v>
      </c>
    </row>
    <row r="643" spans="2:28" s="324" customFormat="1" ht="42.75" hidden="1" customHeight="1" x14ac:dyDescent="0.3">
      <c r="B643" s="577"/>
      <c r="C643" s="577"/>
      <c r="D643" s="577"/>
      <c r="E643" s="577"/>
      <c r="F643" s="708" t="s">
        <v>1897</v>
      </c>
      <c r="G643" s="712"/>
      <c r="H643" s="325"/>
      <c r="I643" s="577"/>
      <c r="J643" s="641"/>
      <c r="K643" s="577">
        <v>0.26</v>
      </c>
      <c r="L643" s="577"/>
      <c r="M643" s="558" t="s">
        <v>656</v>
      </c>
      <c r="N643" s="579"/>
      <c r="O643" s="560">
        <v>1</v>
      </c>
      <c r="P643" s="648" t="s">
        <v>1938</v>
      </c>
      <c r="Q643" s="561">
        <v>355</v>
      </c>
      <c r="R643" s="518"/>
      <c r="S643" s="558" t="s">
        <v>332</v>
      </c>
      <c r="T643" s="558" t="s">
        <v>332</v>
      </c>
      <c r="U643" s="558" t="s">
        <v>332</v>
      </c>
      <c r="V643" s="558" t="s">
        <v>332</v>
      </c>
      <c r="W643" s="375"/>
      <c r="X643" s="342"/>
      <c r="Y643" s="342"/>
      <c r="AA643" s="367">
        <v>1</v>
      </c>
    </row>
    <row r="644" spans="2:28" s="324" customFormat="1" ht="42.75" hidden="1" customHeight="1" x14ac:dyDescent="0.3">
      <c r="B644" s="577"/>
      <c r="C644" s="577"/>
      <c r="D644" s="577"/>
      <c r="E644" s="577"/>
      <c r="F644" s="708" t="s">
        <v>1898</v>
      </c>
      <c r="G644" s="712"/>
      <c r="H644" s="325"/>
      <c r="I644" s="577"/>
      <c r="J644" s="641"/>
      <c r="K644" s="577">
        <v>0.36</v>
      </c>
      <c r="L644" s="577"/>
      <c r="M644" s="558" t="s">
        <v>656</v>
      </c>
      <c r="N644" s="579"/>
      <c r="O644" s="560">
        <v>1</v>
      </c>
      <c r="P644" s="648" t="s">
        <v>1939</v>
      </c>
      <c r="Q644" s="561">
        <v>356</v>
      </c>
      <c r="R644" s="518"/>
      <c r="S644" s="558" t="s">
        <v>332</v>
      </c>
      <c r="T644" s="558" t="s">
        <v>332</v>
      </c>
      <c r="U644" s="558" t="s">
        <v>332</v>
      </c>
      <c r="V644" s="558" t="s">
        <v>332</v>
      </c>
      <c r="W644" s="375"/>
      <c r="X644" s="342"/>
      <c r="Y644" s="342"/>
      <c r="AA644" s="367">
        <v>1</v>
      </c>
    </row>
    <row r="645" spans="2:28" s="324" customFormat="1" ht="42.75" hidden="1" customHeight="1" x14ac:dyDescent="0.3">
      <c r="B645" s="577"/>
      <c r="C645" s="577"/>
      <c r="D645" s="577"/>
      <c r="E645" s="577"/>
      <c r="F645" s="708" t="s">
        <v>1899</v>
      </c>
      <c r="G645" s="712"/>
      <c r="H645" s="325"/>
      <c r="I645" s="577"/>
      <c r="J645" s="641"/>
      <c r="K645" s="577">
        <v>0.57999999999999996</v>
      </c>
      <c r="L645" s="577"/>
      <c r="M645" s="558" t="s">
        <v>656</v>
      </c>
      <c r="N645" s="579"/>
      <c r="O645" s="560">
        <v>1</v>
      </c>
      <c r="P645" s="648" t="s">
        <v>1940</v>
      </c>
      <c r="Q645" s="561">
        <v>357</v>
      </c>
      <c r="R645" s="518"/>
      <c r="S645" s="558" t="s">
        <v>332</v>
      </c>
      <c r="T645" s="558" t="s">
        <v>332</v>
      </c>
      <c r="U645" s="558" t="s">
        <v>332</v>
      </c>
      <c r="V645" s="558" t="s">
        <v>332</v>
      </c>
      <c r="W645" s="375"/>
      <c r="X645" s="342"/>
      <c r="Y645" s="342"/>
      <c r="AA645" s="367">
        <v>1</v>
      </c>
    </row>
    <row r="646" spans="2:28" s="324" customFormat="1" ht="42.75" hidden="1" customHeight="1" x14ac:dyDescent="0.3">
      <c r="B646" s="577"/>
      <c r="C646" s="577"/>
      <c r="D646" s="577"/>
      <c r="E646" s="577"/>
      <c r="F646" s="708" t="s">
        <v>1900</v>
      </c>
      <c r="G646" s="712"/>
      <c r="H646" s="325"/>
      <c r="I646" s="577"/>
      <c r="J646" s="641"/>
      <c r="K646" s="577">
        <v>0.63</v>
      </c>
      <c r="L646" s="577"/>
      <c r="M646" s="558" t="s">
        <v>656</v>
      </c>
      <c r="N646" s="579"/>
      <c r="O646" s="560">
        <v>1</v>
      </c>
      <c r="P646" s="648" t="s">
        <v>1941</v>
      </c>
      <c r="Q646" s="561">
        <v>358</v>
      </c>
      <c r="R646" s="518"/>
      <c r="S646" s="558" t="s">
        <v>332</v>
      </c>
      <c r="T646" s="558" t="s">
        <v>332</v>
      </c>
      <c r="U646" s="558" t="s">
        <v>332</v>
      </c>
      <c r="V646" s="558" t="s">
        <v>332</v>
      </c>
      <c r="W646" s="375"/>
      <c r="X646" s="342"/>
      <c r="Y646" s="342"/>
      <c r="AA646" s="367">
        <v>1</v>
      </c>
    </row>
    <row r="647" spans="2:28" s="324" customFormat="1" ht="42.75" hidden="1" customHeight="1" x14ac:dyDescent="0.3">
      <c r="B647" s="577"/>
      <c r="C647" s="577"/>
      <c r="D647" s="577"/>
      <c r="E647" s="577"/>
      <c r="F647" s="708" t="s">
        <v>1901</v>
      </c>
      <c r="G647" s="712"/>
      <c r="H647" s="325"/>
      <c r="I647" s="577"/>
      <c r="J647" s="641"/>
      <c r="K647" s="577">
        <v>0.39</v>
      </c>
      <c r="L647" s="577"/>
      <c r="M647" s="558" t="s">
        <v>656</v>
      </c>
      <c r="N647" s="579"/>
      <c r="O647" s="560">
        <v>1</v>
      </c>
      <c r="P647" s="648" t="s">
        <v>1942</v>
      </c>
      <c r="Q647" s="561">
        <v>359</v>
      </c>
      <c r="R647" s="518"/>
      <c r="S647" s="558" t="s">
        <v>332</v>
      </c>
      <c r="T647" s="558" t="s">
        <v>332</v>
      </c>
      <c r="U647" s="558" t="s">
        <v>332</v>
      </c>
      <c r="V647" s="558" t="s">
        <v>332</v>
      </c>
      <c r="W647" s="375"/>
      <c r="X647" s="342"/>
      <c r="Y647" s="342"/>
      <c r="AA647" s="367">
        <v>1</v>
      </c>
    </row>
    <row r="648" spans="2:28" s="324" customFormat="1" ht="42.75" hidden="1" customHeight="1" x14ac:dyDescent="0.3">
      <c r="B648" s="577"/>
      <c r="C648" s="577"/>
      <c r="D648" s="577"/>
      <c r="E648" s="577"/>
      <c r="F648" s="708" t="s">
        <v>1902</v>
      </c>
      <c r="G648" s="712"/>
      <c r="H648" s="325"/>
      <c r="I648" s="577"/>
      <c r="J648" s="641"/>
      <c r="K648" s="577">
        <v>0.42</v>
      </c>
      <c r="L648" s="577"/>
      <c r="M648" s="558" t="s">
        <v>656</v>
      </c>
      <c r="N648" s="579"/>
      <c r="O648" s="560">
        <v>1</v>
      </c>
      <c r="P648" s="648" t="s">
        <v>1943</v>
      </c>
      <c r="Q648" s="561">
        <v>360</v>
      </c>
      <c r="R648" s="518"/>
      <c r="S648" s="558" t="s">
        <v>332</v>
      </c>
      <c r="T648" s="558" t="s">
        <v>332</v>
      </c>
      <c r="U648" s="558" t="s">
        <v>332</v>
      </c>
      <c r="V648" s="558" t="s">
        <v>332</v>
      </c>
      <c r="W648" s="375"/>
      <c r="X648" s="342"/>
      <c r="Y648" s="342"/>
      <c r="AA648" s="367">
        <v>1</v>
      </c>
    </row>
    <row r="649" spans="2:28" s="323" customFormat="1" ht="42.75" customHeight="1" x14ac:dyDescent="0.3">
      <c r="B649" s="577"/>
      <c r="C649" s="577"/>
      <c r="D649" s="577"/>
      <c r="E649" s="577"/>
      <c r="F649" s="708"/>
      <c r="G649" s="711"/>
      <c r="H649" s="322"/>
      <c r="I649" s="577"/>
      <c r="J649" s="641"/>
      <c r="K649" s="577"/>
      <c r="L649" s="577"/>
      <c r="M649" s="558"/>
      <c r="N649" s="579"/>
      <c r="O649" s="560"/>
      <c r="P649" s="518"/>
      <c r="Q649" s="561"/>
      <c r="R649" s="518"/>
      <c r="S649" s="558"/>
      <c r="T649" s="558"/>
      <c r="U649" s="558"/>
      <c r="V649" s="558"/>
      <c r="W649" s="372"/>
      <c r="X649" s="373"/>
      <c r="Y649" s="373"/>
      <c r="AA649" s="371"/>
      <c r="AB649" s="348"/>
    </row>
    <row r="650" spans="2:28" s="323" customFormat="1" ht="42.75" customHeight="1" x14ac:dyDescent="0.3">
      <c r="B650" s="577"/>
      <c r="C650" s="577"/>
      <c r="D650" s="577"/>
      <c r="E650" s="577"/>
      <c r="F650" s="708"/>
      <c r="G650" s="711"/>
      <c r="H650" s="322"/>
      <c r="I650" s="577"/>
      <c r="J650" s="641"/>
      <c r="K650" s="577"/>
      <c r="L650" s="577"/>
      <c r="M650" s="558"/>
      <c r="N650" s="579"/>
      <c r="O650" s="560"/>
      <c r="P650" s="518"/>
      <c r="Q650" s="561"/>
      <c r="R650" s="518"/>
      <c r="S650" s="558"/>
      <c r="T650" s="558"/>
      <c r="U650" s="558"/>
      <c r="V650" s="558"/>
      <c r="W650" s="372"/>
      <c r="X650" s="373"/>
      <c r="Y650" s="373"/>
      <c r="AA650" s="371"/>
      <c r="AB650" s="348"/>
    </row>
    <row r="651" spans="2:28" s="323" customFormat="1" ht="42.75" customHeight="1" x14ac:dyDescent="0.3">
      <c r="B651" s="577"/>
      <c r="C651" s="577"/>
      <c r="D651" s="577"/>
      <c r="E651" s="577"/>
      <c r="F651" s="683"/>
      <c r="G651" s="710"/>
      <c r="H651" s="322"/>
      <c r="I651" s="577"/>
      <c r="J651" s="641"/>
      <c r="K651" s="577"/>
      <c r="L651" s="577"/>
      <c r="M651" s="558"/>
      <c r="N651" s="579"/>
      <c r="O651" s="560"/>
      <c r="P651" s="518"/>
      <c r="Q651" s="561"/>
      <c r="R651" s="518"/>
      <c r="S651" s="558"/>
      <c r="T651" s="558"/>
      <c r="U651" s="558"/>
      <c r="V651" s="558"/>
      <c r="W651" s="372"/>
      <c r="X651" s="373"/>
      <c r="Y651" s="373"/>
      <c r="AA651" s="371"/>
      <c r="AB651" s="348"/>
    </row>
    <row r="652" spans="2:28" s="323" customFormat="1" ht="42.75" customHeight="1" x14ac:dyDescent="0.3">
      <c r="B652" s="577"/>
      <c r="C652" s="577"/>
      <c r="D652" s="577"/>
      <c r="E652" s="577"/>
      <c r="F652" s="680"/>
      <c r="G652" s="665"/>
      <c r="H652" s="322"/>
      <c r="I652" s="577"/>
      <c r="J652" s="641"/>
      <c r="K652" s="577"/>
      <c r="L652" s="577"/>
      <c r="M652" s="558"/>
      <c r="N652" s="579"/>
      <c r="O652" s="560"/>
      <c r="P652" s="518"/>
      <c r="Q652" s="561"/>
      <c r="R652" s="518"/>
      <c r="S652" s="558"/>
      <c r="T652" s="558"/>
      <c r="U652" s="558"/>
      <c r="V652" s="558"/>
      <c r="W652" s="372"/>
      <c r="X652" s="373"/>
      <c r="Y652" s="373"/>
      <c r="AA652" s="371"/>
      <c r="AB652" s="348"/>
    </row>
    <row r="653" spans="2:28" s="352" customFormat="1" ht="30" customHeight="1" x14ac:dyDescent="0.3">
      <c r="B653" s="577"/>
      <c r="C653" s="577"/>
      <c r="D653" s="577"/>
      <c r="E653" s="577"/>
      <c r="F653" s="664"/>
      <c r="G653" s="672"/>
      <c r="H653" s="351"/>
      <c r="I653" s="577"/>
      <c r="J653" s="641"/>
      <c r="K653" s="577"/>
      <c r="L653" s="577"/>
      <c r="M653" s="558"/>
      <c r="N653" s="579"/>
      <c r="O653" s="560"/>
      <c r="P653" s="518"/>
      <c r="Q653" s="631"/>
      <c r="R653" s="518"/>
      <c r="S653" s="645"/>
      <c r="T653" s="645"/>
      <c r="U653" s="625"/>
      <c r="V653" s="625"/>
      <c r="W653" s="315"/>
      <c r="X653" s="315"/>
      <c r="Y653" s="315"/>
      <c r="AA653" s="362"/>
    </row>
    <row r="654" spans="2:28" x14ac:dyDescent="0.3">
      <c r="B654" s="577"/>
      <c r="C654" s="577"/>
      <c r="D654" s="577"/>
      <c r="E654" s="577"/>
      <c r="F654" s="664"/>
      <c r="G654" s="577"/>
      <c r="H654" s="341"/>
      <c r="I654" s="650"/>
      <c r="J654" s="650"/>
      <c r="K654" s="650"/>
      <c r="L654" s="577"/>
      <c r="Q654" s="631"/>
      <c r="W654" s="823"/>
      <c r="X654" s="355"/>
      <c r="Y654" s="355"/>
    </row>
    <row r="655" spans="2:28" ht="17.100000000000001" customHeight="1" x14ac:dyDescent="0.3">
      <c r="B655" s="577"/>
      <c r="C655" s="577"/>
      <c r="D655" s="577"/>
      <c r="E655" s="577"/>
      <c r="F655" s="664"/>
      <c r="G655" s="577"/>
      <c r="H655" s="318"/>
      <c r="I655" s="577"/>
      <c r="J655" s="651"/>
      <c r="K655" s="652"/>
      <c r="L655" s="577"/>
      <c r="Q655" s="631"/>
      <c r="W655" s="824"/>
      <c r="X655" s="821"/>
      <c r="Y655" s="822"/>
    </row>
    <row r="656" spans="2:28" ht="17.100000000000001" customHeight="1" x14ac:dyDescent="0.3">
      <c r="H656" s="318"/>
      <c r="I656" s="577"/>
      <c r="J656" s="651"/>
      <c r="K656" s="652"/>
      <c r="W656" s="363"/>
      <c r="X656" s="364"/>
      <c r="Y656" s="365"/>
    </row>
    <row r="657" spans="2:27" x14ac:dyDescent="0.3">
      <c r="H657" s="318"/>
      <c r="I657" s="577"/>
      <c r="J657" s="651"/>
      <c r="K657" s="652"/>
    </row>
    <row r="658" spans="2:27" x14ac:dyDescent="0.3">
      <c r="H658" s="318"/>
      <c r="I658" s="577"/>
      <c r="J658" s="653"/>
      <c r="K658" s="652"/>
      <c r="N658" s="654"/>
    </row>
    <row r="660" spans="2:27" s="320" customFormat="1" ht="21" x14ac:dyDescent="0.4">
      <c r="B660" s="655"/>
      <c r="C660" s="655"/>
      <c r="D660" s="655"/>
      <c r="E660" s="655"/>
      <c r="F660" s="688"/>
      <c r="G660" s="655"/>
      <c r="I660" s="655"/>
      <c r="J660" s="655"/>
      <c r="K660" s="655"/>
      <c r="L660" s="655"/>
      <c r="M660" s="656"/>
      <c r="N660" s="657"/>
      <c r="O660" s="658"/>
      <c r="P660" s="659"/>
      <c r="Q660" s="660"/>
      <c r="R660" s="659"/>
      <c r="S660" s="655"/>
      <c r="T660" s="655"/>
      <c r="U660" s="655"/>
      <c r="V660" s="655"/>
      <c r="AA660" s="368"/>
    </row>
  </sheetData>
  <autoFilter ref="B5:AC655" xr:uid="{00000000-0009-0000-0000-000004000000}"/>
  <mergeCells count="33">
    <mergeCell ref="X655:Y655"/>
    <mergeCell ref="W654:W655"/>
    <mergeCell ref="W3:Y3"/>
    <mergeCell ref="M3:M4"/>
    <mergeCell ref="R208:R209"/>
    <mergeCell ref="R216:R217"/>
    <mergeCell ref="R218:R220"/>
    <mergeCell ref="R221:R226"/>
    <mergeCell ref="R257:R260"/>
    <mergeCell ref="R269:R280"/>
    <mergeCell ref="R235:R237"/>
    <mergeCell ref="R214:R215"/>
    <mergeCell ref="B1:L1"/>
    <mergeCell ref="B3:B4"/>
    <mergeCell ref="F3:F4"/>
    <mergeCell ref="H3:K3"/>
    <mergeCell ref="L3:L4"/>
    <mergeCell ref="G3:G4"/>
    <mergeCell ref="C3:C4"/>
    <mergeCell ref="D3:D4"/>
    <mergeCell ref="E3:E4"/>
    <mergeCell ref="R238:R243"/>
    <mergeCell ref="R250:R251"/>
    <mergeCell ref="R253:R256"/>
    <mergeCell ref="R227:R234"/>
    <mergeCell ref="AB3:AC3"/>
    <mergeCell ref="R184:R201"/>
    <mergeCell ref="R202:R203"/>
    <mergeCell ref="R6:R101"/>
    <mergeCell ref="R102:R104"/>
    <mergeCell ref="R106:R126"/>
    <mergeCell ref="R128:R132"/>
    <mergeCell ref="R133:R183"/>
  </mergeCells>
  <phoneticPr fontId="34" type="noConversion"/>
  <dataValidations count="2">
    <dataValidation type="list" allowBlank="1" showInputMessage="1" showErrorMessage="1" sqref="AA653" xr:uid="{00000000-0002-0000-0400-000000000000}">
      <formula1>Список1</formula1>
    </dataValidation>
    <dataValidation type="list" allowBlank="1" showInputMessage="1" showErrorMessage="1" sqref="AA6:AA652" xr:uid="{00000000-0002-0000-0400-000001000000}">
      <formula1>кокс</formula1>
    </dataValidation>
  </dataValidations>
  <printOptions horizontalCentered="1"/>
  <pageMargins left="0" right="0" top="0.39370078740157483" bottom="0" header="0" footer="0"/>
  <pageSetup paperSize="9" scale="70" fitToHeight="0" orientation="portrait" r:id="rId1"/>
  <rowBreaks count="7" manualBreakCount="7">
    <brk id="74" min="1" max="25" man="1"/>
    <brk id="183" min="1" max="25" man="1"/>
    <brk id="251" min="1" max="25" man="1"/>
    <brk id="334" min="1" max="25" man="1"/>
    <brk id="465" min="1" max="25" man="1"/>
    <brk id="648" min="1" max="25" man="1"/>
    <brk id="661" min="1" max="25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98401-F332-4F18-9DDC-C9BD744DFCB8}">
  <dimension ref="A2:V152"/>
  <sheetViews>
    <sheetView topLeftCell="A118" workbookViewId="0">
      <selection activeCell="B130" sqref="B130"/>
    </sheetView>
  </sheetViews>
  <sheetFormatPr defaultRowHeight="14.4" x14ac:dyDescent="0.3"/>
  <cols>
    <col min="2" max="2" width="73.33203125" customWidth="1"/>
    <col min="3" max="5" width="13.5546875" customWidth="1"/>
    <col min="6" max="6" width="69.88671875" customWidth="1"/>
    <col min="7" max="8" width="10.88671875" style="183" customWidth="1"/>
    <col min="9" max="23" width="8" customWidth="1"/>
  </cols>
  <sheetData>
    <row r="2" spans="2:8" x14ac:dyDescent="0.3">
      <c r="B2" t="s">
        <v>1761</v>
      </c>
    </row>
    <row r="3" spans="2:8" x14ac:dyDescent="0.3">
      <c r="E3" s="488"/>
    </row>
    <row r="4" spans="2:8" ht="28.8" x14ac:dyDescent="0.3">
      <c r="B4" s="486" t="s">
        <v>1762</v>
      </c>
      <c r="C4" s="307"/>
      <c r="D4" s="307"/>
      <c r="F4" s="486" t="str">
        <f>B4&amp;$E$3&amp;B5</f>
        <v>Кабельная линия КЛ-0,4 кВ от 2КТП № 2701 до ВРУ № 1     МКД № 14 по ул. Веронская  в г. Краснодаре,Кабель АВБбШв   сечение 4х95 мм2</v>
      </c>
      <c r="G4" s="300">
        <f>C5</f>
        <v>260</v>
      </c>
      <c r="H4" s="491">
        <f>D5</f>
        <v>59167.24</v>
      </c>
    </row>
    <row r="5" spans="2:8" x14ac:dyDescent="0.3">
      <c r="B5" s="486" t="s">
        <v>1763</v>
      </c>
      <c r="C5" s="307">
        <v>260</v>
      </c>
      <c r="D5" s="485">
        <v>59167.24</v>
      </c>
    </row>
    <row r="6" spans="2:8" ht="28.8" x14ac:dyDescent="0.3">
      <c r="B6" s="486" t="s">
        <v>1764</v>
      </c>
      <c r="C6" s="307"/>
      <c r="D6" s="485"/>
      <c r="F6" s="486" t="str">
        <f t="shared" ref="F6" si="0">B6&amp;$E$3&amp;B7</f>
        <v>Кабельная линия КЛ-0,4 кВ от 2КТП № 2701 до ВРУ № 6.1            МКД № 4 по ул. Веронская  в г. Краснодаре,Кабель АВБбШв   сечение 4х95 мм2</v>
      </c>
      <c r="G6" s="300">
        <f t="shared" ref="G6" si="1">C7</f>
        <v>660</v>
      </c>
      <c r="H6" s="491">
        <f t="shared" ref="H6" si="2">D7</f>
        <v>300387.55</v>
      </c>
    </row>
    <row r="7" spans="2:8" x14ac:dyDescent="0.3">
      <c r="B7" s="486" t="s">
        <v>1763</v>
      </c>
      <c r="C7" s="307">
        <v>660</v>
      </c>
      <c r="D7" s="485">
        <v>300387.55</v>
      </c>
    </row>
    <row r="8" spans="2:8" ht="28.8" x14ac:dyDescent="0.3">
      <c r="B8" s="486" t="s">
        <v>1765</v>
      </c>
      <c r="C8" s="307"/>
      <c r="D8" s="485"/>
      <c r="F8" s="486" t="str">
        <f t="shared" ref="F8" si="3">B8&amp;$E$3&amp;B9</f>
        <v>Кабельная линия КЛ-0,4 кВ от 2КТП № 2701 до ВРУ № 1.1            МКД № 4 по ул. Веронская  в г. Краснодаре,Кабель АВБбШв   сечение 4х70 мм2</v>
      </c>
      <c r="G8" s="300">
        <f t="shared" ref="G8" si="4">C9</f>
        <v>560</v>
      </c>
      <c r="H8" s="491">
        <f t="shared" ref="H8" si="5">D9</f>
        <v>254874.28</v>
      </c>
    </row>
    <row r="9" spans="2:8" x14ac:dyDescent="0.3">
      <c r="B9" s="486" t="s">
        <v>1766</v>
      </c>
      <c r="C9" s="307">
        <v>560</v>
      </c>
      <c r="D9" s="485">
        <v>254874.28</v>
      </c>
    </row>
    <row r="10" spans="2:8" ht="28.8" x14ac:dyDescent="0.3">
      <c r="B10" s="486" t="s">
        <v>1767</v>
      </c>
      <c r="C10" s="307"/>
      <c r="D10" s="485"/>
      <c r="F10" s="486" t="str">
        <f t="shared" ref="F10" si="6">B10&amp;$E$3&amp;B11</f>
        <v>Кабельная линия КЛ-0,4 кВ от 2КТП № 2701 до ВРУ № 2.1            МКД № 6 по ул. Веронская  в г. Краснодаре,Кабель АВБбШв   сечение 4х95 мм2</v>
      </c>
      <c r="G10" s="300">
        <f t="shared" ref="G10" si="7">C11</f>
        <v>460</v>
      </c>
      <c r="H10" s="491">
        <f t="shared" ref="H10" si="8">D11</f>
        <v>209361.02</v>
      </c>
    </row>
    <row r="11" spans="2:8" x14ac:dyDescent="0.3">
      <c r="B11" s="486" t="s">
        <v>1763</v>
      </c>
      <c r="C11" s="307">
        <v>460</v>
      </c>
      <c r="D11" s="485">
        <v>209361.02</v>
      </c>
    </row>
    <row r="12" spans="2:8" ht="28.8" x14ac:dyDescent="0.3">
      <c r="B12" s="486" t="s">
        <v>1768</v>
      </c>
      <c r="C12" s="307"/>
      <c r="D12" s="485"/>
      <c r="F12" s="486" t="str">
        <f t="shared" ref="F12" si="9">B12&amp;$E$3&amp;B13</f>
        <v>Кабельная линия КЛ-0,4 кВ от 2КТП № 2701 до ВРУ № 3.1            МКД № 8 по ул. Веронская  в г. Краснодаре,Кабель АВБбШв   сечение 4х95 мм2</v>
      </c>
      <c r="G12" s="300">
        <f t="shared" ref="G12" si="10">C13</f>
        <v>590</v>
      </c>
      <c r="H12" s="491">
        <f t="shared" ref="H12" si="11">D13</f>
        <v>258527.57</v>
      </c>
    </row>
    <row r="13" spans="2:8" x14ac:dyDescent="0.3">
      <c r="B13" s="486" t="s">
        <v>1763</v>
      </c>
      <c r="C13" s="307">
        <v>590</v>
      </c>
      <c r="D13" s="485">
        <v>258527.57</v>
      </c>
    </row>
    <row r="14" spans="2:8" ht="28.8" x14ac:dyDescent="0.3">
      <c r="B14" s="486" t="s">
        <v>1769</v>
      </c>
      <c r="C14" s="307"/>
      <c r="D14" s="485"/>
      <c r="F14" s="486" t="str">
        <f t="shared" ref="F14" si="12">B14&amp;$E$3&amp;B15</f>
        <v>Кабельная линия КЛ-0,4 кВ от 2КТП № 2701 до ВРУ № 2.1            МКД № 8 по ул. Веронская  в г. Краснодаре,Кабель АВБбШв   сечение 4х70мм2</v>
      </c>
      <c r="G14" s="300">
        <f t="shared" ref="G14" si="13">C15</f>
        <v>680</v>
      </c>
      <c r="H14" s="491">
        <f t="shared" ref="H14" si="14">D15</f>
        <v>309490.2</v>
      </c>
    </row>
    <row r="15" spans="2:8" x14ac:dyDescent="0.3">
      <c r="B15" s="486" t="s">
        <v>1770</v>
      </c>
      <c r="C15" s="307">
        <v>680</v>
      </c>
      <c r="D15" s="485">
        <v>309490.2</v>
      </c>
    </row>
    <row r="16" spans="2:8" ht="28.8" x14ac:dyDescent="0.3">
      <c r="B16" s="486"/>
      <c r="C16" s="307"/>
      <c r="D16" s="485"/>
      <c r="F16" s="486" t="str">
        <f>B17&amp;$E$3&amp;B18</f>
        <v>Кабельная линия КЛ-0,4 кВ от 2КТП № 2701 до ВРУ № 4.1            МКД № 10 по ул. Веронская  в г. Краснодаре,Кабель АВБбШв   сечение 4х95 мм2</v>
      </c>
      <c r="G16" s="300">
        <f>C18</f>
        <v>270</v>
      </c>
      <c r="H16" s="491">
        <f>D18</f>
        <v>122885.82</v>
      </c>
    </row>
    <row r="17" spans="2:8" ht="28.8" x14ac:dyDescent="0.3">
      <c r="B17" s="486" t="s">
        <v>1771</v>
      </c>
      <c r="C17" s="307"/>
      <c r="D17" s="485"/>
    </row>
    <row r="18" spans="2:8" ht="28.8" x14ac:dyDescent="0.3">
      <c r="B18" s="486" t="s">
        <v>1763</v>
      </c>
      <c r="C18" s="307">
        <v>270</v>
      </c>
      <c r="D18" s="485">
        <v>122885.82</v>
      </c>
      <c r="F18" s="486" t="str">
        <f>B19&amp;$E$3&amp;B20</f>
        <v>Кабельная линия КЛ-0,4 кВ от 2КТП № 2701 до ВРУ № 5.1            МКД № 12 по ул. Веронская  в г. Краснодаре,Кабель АВБбШв   сечение 4х95 мм2</v>
      </c>
      <c r="G18" s="300">
        <f t="shared" ref="G18:H18" si="15">C20</f>
        <v>420</v>
      </c>
      <c r="H18" s="491">
        <f t="shared" si="15"/>
        <v>191155.71</v>
      </c>
    </row>
    <row r="19" spans="2:8" ht="28.8" x14ac:dyDescent="0.3">
      <c r="B19" s="486" t="s">
        <v>1772</v>
      </c>
      <c r="C19" s="307"/>
      <c r="D19" s="485"/>
    </row>
    <row r="20" spans="2:8" ht="28.8" x14ac:dyDescent="0.3">
      <c r="B20" s="486" t="s">
        <v>1763</v>
      </c>
      <c r="C20" s="307">
        <v>420</v>
      </c>
      <c r="D20" s="485">
        <v>191155.71</v>
      </c>
      <c r="F20" s="486" t="str">
        <f>B21&amp;$E$3&amp;B22</f>
        <v>Кабельная линия КЛ-0,4 кВ от 2КТП № 2701 до ВРУ № 2     МКД № 14 по ул. Веронская  в г. Краснодаре,Кабель АВБбШв   сечение 4х95 мм2</v>
      </c>
      <c r="G20" s="300">
        <f t="shared" ref="G20:H20" si="16">C22</f>
        <v>220</v>
      </c>
      <c r="H20" s="491">
        <f t="shared" si="16"/>
        <v>100129.18</v>
      </c>
    </row>
    <row r="21" spans="2:8" ht="28.8" x14ac:dyDescent="0.3">
      <c r="B21" s="486" t="s">
        <v>1773</v>
      </c>
      <c r="C21" s="307"/>
      <c r="D21" s="485"/>
    </row>
    <row r="22" spans="2:8" ht="28.8" x14ac:dyDescent="0.3">
      <c r="B22" s="486" t="s">
        <v>1763</v>
      </c>
      <c r="C22" s="307">
        <v>220</v>
      </c>
      <c r="D22" s="485">
        <v>100129.18</v>
      </c>
      <c r="F22" s="486" t="str">
        <f t="shared" ref="F22" si="17">B23&amp;$E$3&amp;B24</f>
        <v>Кабельная линия КЛ-0,4 кВ от 2КТП № 2701 до ВРУ № 3     МКД № 14 по ул. Веронская  в г. Краснодаре,Кабель АВБбШв   сечение 4х95 мм2</v>
      </c>
      <c r="G22" s="300">
        <f t="shared" ref="G22" si="18">C24</f>
        <v>180</v>
      </c>
      <c r="H22" s="491">
        <f t="shared" ref="H22" si="19">D24</f>
        <v>95577.86</v>
      </c>
    </row>
    <row r="23" spans="2:8" ht="28.8" x14ac:dyDescent="0.3">
      <c r="B23" s="486" t="s">
        <v>1774</v>
      </c>
      <c r="C23" s="307"/>
      <c r="D23" s="485"/>
    </row>
    <row r="24" spans="2:8" ht="28.8" x14ac:dyDescent="0.3">
      <c r="B24" s="486" t="s">
        <v>1763</v>
      </c>
      <c r="C24" s="307">
        <v>180</v>
      </c>
      <c r="D24" s="485">
        <v>95577.86</v>
      </c>
      <c r="F24" s="486" t="str">
        <f t="shared" ref="F24" si="20">B25&amp;$E$3&amp;B26</f>
        <v>Кабельная линия КЛ-0,4 кВ от 2КТП № 2701 до ВРУ № 7.1            МКД № 16 по ул. Веронская  в г. Краснодаре,Кабель АВБбШв   сечение 4х95 мм2</v>
      </c>
      <c r="G24" s="300">
        <f t="shared" ref="G24" si="21">C26</f>
        <v>280</v>
      </c>
      <c r="H24" s="491">
        <f t="shared" ref="H24" si="22">D26</f>
        <v>127437.14</v>
      </c>
    </row>
    <row r="25" spans="2:8" ht="28.8" x14ac:dyDescent="0.3">
      <c r="B25" s="486" t="s">
        <v>1775</v>
      </c>
      <c r="C25" s="307"/>
      <c r="D25" s="485"/>
    </row>
    <row r="26" spans="2:8" ht="28.8" x14ac:dyDescent="0.3">
      <c r="B26" s="486" t="s">
        <v>1763</v>
      </c>
      <c r="C26" s="307">
        <v>280</v>
      </c>
      <c r="D26" s="485">
        <v>127437.14</v>
      </c>
      <c r="F26" s="486" t="str">
        <f t="shared" ref="F26" si="23">B27&amp;$E$3&amp;B28</f>
        <v>Кабельная линия КЛ-0,4 кВ от 2КТП № 2701 до ВРУ № 8.1            МКД № 18 по ул. Веронская  в г. Краснодаре,Кабель АВБбШв   сечение 4х95 мм2</v>
      </c>
      <c r="G26" s="300">
        <f t="shared" ref="G26" si="24">C28</f>
        <v>200</v>
      </c>
      <c r="H26" s="491">
        <f t="shared" ref="H26" si="25">D28</f>
        <v>91026.53</v>
      </c>
    </row>
    <row r="27" spans="2:8" ht="28.8" x14ac:dyDescent="0.3">
      <c r="B27" s="486" t="s">
        <v>1776</v>
      </c>
      <c r="C27" s="307"/>
      <c r="D27" s="485"/>
    </row>
    <row r="28" spans="2:8" ht="28.8" x14ac:dyDescent="0.3">
      <c r="B28" s="486" t="s">
        <v>1763</v>
      </c>
      <c r="C28" s="307">
        <v>200</v>
      </c>
      <c r="D28" s="485">
        <v>91026.53</v>
      </c>
      <c r="F28" s="486" t="str">
        <f t="shared" ref="F28" si="26">B29&amp;$E$3&amp;B30</f>
        <v>Кабельная линия КЛ-0,4 кВ от 2КТП № 2701 до ВРУ № 9.1            МКД № 20 по ул. Веронская  в г. Краснодаре,Кабель АВБбШв   сечение 4х95 мм2</v>
      </c>
      <c r="G28" s="300">
        <f t="shared" ref="G28" si="27">C30</f>
        <v>500</v>
      </c>
      <c r="H28" s="491">
        <f t="shared" ref="H28" si="28">D30</f>
        <v>227566.32</v>
      </c>
    </row>
    <row r="29" spans="2:8" ht="28.8" x14ac:dyDescent="0.3">
      <c r="B29" s="486" t="s">
        <v>1777</v>
      </c>
      <c r="C29" s="307"/>
      <c r="D29" s="485"/>
    </row>
    <row r="30" spans="2:8" x14ac:dyDescent="0.3">
      <c r="B30" s="486" t="s">
        <v>1763</v>
      </c>
      <c r="C30" s="307">
        <v>500</v>
      </c>
      <c r="D30" s="485">
        <v>227566.32</v>
      </c>
    </row>
    <row r="33" spans="2:22" x14ac:dyDescent="0.3">
      <c r="D33" s="487">
        <f>SUM(D4:D30)</f>
        <v>2347586.4199999995</v>
      </c>
      <c r="H33" s="492">
        <f>SUM(H4:H30)</f>
        <v>2347586.4199999995</v>
      </c>
    </row>
    <row r="38" spans="2:22" x14ac:dyDescent="0.3">
      <c r="U38" s="488"/>
    </row>
    <row r="39" spans="2:22" ht="28.8" x14ac:dyDescent="0.3">
      <c r="B39" s="486" t="s">
        <v>1800</v>
      </c>
      <c r="C39" s="307">
        <v>260</v>
      </c>
      <c r="D39">
        <f>C39/1000</f>
        <v>0.26</v>
      </c>
      <c r="F39" t="s">
        <v>1778</v>
      </c>
      <c r="G39" s="183" t="s">
        <v>1779</v>
      </c>
      <c r="H39" s="183" t="s">
        <v>1780</v>
      </c>
      <c r="I39" t="s">
        <v>1781</v>
      </c>
      <c r="J39" t="s">
        <v>1782</v>
      </c>
      <c r="K39" t="s">
        <v>1783</v>
      </c>
      <c r="L39" t="s">
        <v>807</v>
      </c>
      <c r="M39">
        <v>2701</v>
      </c>
      <c r="N39" t="s">
        <v>1784</v>
      </c>
      <c r="O39" t="s">
        <v>1785</v>
      </c>
      <c r="P39" t="s">
        <v>807</v>
      </c>
      <c r="Q39">
        <v>1</v>
      </c>
      <c r="R39" t="s">
        <v>1786</v>
      </c>
      <c r="S39" t="s">
        <v>807</v>
      </c>
      <c r="T39">
        <v>14</v>
      </c>
      <c r="U39" t="s">
        <v>1787</v>
      </c>
      <c r="V39" t="s">
        <v>1788</v>
      </c>
    </row>
    <row r="40" spans="2:22" ht="28.8" x14ac:dyDescent="0.3">
      <c r="B40" s="486" t="s">
        <v>1801</v>
      </c>
      <c r="C40" s="307">
        <v>660</v>
      </c>
      <c r="D40">
        <f t="shared" ref="D40:D51" si="29">C40/1000</f>
        <v>0.66</v>
      </c>
      <c r="F40" t="s">
        <v>1778</v>
      </c>
      <c r="G40" s="183" t="s">
        <v>1779</v>
      </c>
      <c r="H40" s="183" t="s">
        <v>1780</v>
      </c>
      <c r="I40" t="s">
        <v>1781</v>
      </c>
      <c r="J40" t="s">
        <v>1782</v>
      </c>
      <c r="K40" t="s">
        <v>1783</v>
      </c>
      <c r="L40" t="s">
        <v>807</v>
      </c>
      <c r="M40">
        <v>2701</v>
      </c>
      <c r="N40" t="s">
        <v>1784</v>
      </c>
      <c r="O40" t="s">
        <v>1785</v>
      </c>
      <c r="P40" t="s">
        <v>807</v>
      </c>
      <c r="Q40" s="489">
        <v>45297</v>
      </c>
      <c r="U40" t="s">
        <v>1789</v>
      </c>
      <c r="V40" t="s">
        <v>1790</v>
      </c>
    </row>
    <row r="41" spans="2:22" ht="28.8" x14ac:dyDescent="0.3">
      <c r="B41" s="486" t="s">
        <v>1802</v>
      </c>
      <c r="C41" s="307">
        <v>560</v>
      </c>
      <c r="D41">
        <f t="shared" si="29"/>
        <v>0.56000000000000005</v>
      </c>
      <c r="F41" t="s">
        <v>1778</v>
      </c>
      <c r="G41" s="183" t="s">
        <v>1779</v>
      </c>
      <c r="H41" s="183" t="s">
        <v>1780</v>
      </c>
      <c r="I41" t="s">
        <v>1781</v>
      </c>
      <c r="J41" t="s">
        <v>1782</v>
      </c>
      <c r="K41" t="s">
        <v>1783</v>
      </c>
      <c r="L41" t="s">
        <v>807</v>
      </c>
      <c r="M41">
        <v>2701</v>
      </c>
      <c r="N41" t="s">
        <v>1784</v>
      </c>
      <c r="O41" t="s">
        <v>1785</v>
      </c>
      <c r="P41" t="s">
        <v>807</v>
      </c>
      <c r="Q41" s="489">
        <v>45292</v>
      </c>
      <c r="U41" t="s">
        <v>1789</v>
      </c>
      <c r="V41" t="s">
        <v>1791</v>
      </c>
    </row>
    <row r="42" spans="2:22" ht="28.8" x14ac:dyDescent="0.3">
      <c r="B42" s="486" t="s">
        <v>1803</v>
      </c>
      <c r="C42" s="307">
        <v>460</v>
      </c>
      <c r="D42">
        <f t="shared" si="29"/>
        <v>0.46</v>
      </c>
      <c r="F42" t="s">
        <v>1778</v>
      </c>
      <c r="G42" s="183" t="s">
        <v>1779</v>
      </c>
      <c r="H42" s="183" t="s">
        <v>1780</v>
      </c>
      <c r="I42" t="s">
        <v>1781</v>
      </c>
      <c r="J42" t="s">
        <v>1782</v>
      </c>
      <c r="K42" t="s">
        <v>1783</v>
      </c>
      <c r="L42" t="s">
        <v>807</v>
      </c>
      <c r="M42">
        <v>2701</v>
      </c>
      <c r="N42" t="s">
        <v>1784</v>
      </c>
      <c r="O42" t="s">
        <v>1785</v>
      </c>
      <c r="P42" t="s">
        <v>807</v>
      </c>
      <c r="Q42" s="489">
        <v>45293</v>
      </c>
      <c r="U42" t="s">
        <v>1792</v>
      </c>
      <c r="V42" t="s">
        <v>1790</v>
      </c>
    </row>
    <row r="43" spans="2:22" ht="28.8" x14ac:dyDescent="0.3">
      <c r="B43" s="486" t="s">
        <v>1804</v>
      </c>
      <c r="C43" s="307">
        <v>590</v>
      </c>
      <c r="D43">
        <f t="shared" si="29"/>
        <v>0.59</v>
      </c>
      <c r="F43" t="s">
        <v>1778</v>
      </c>
      <c r="G43" s="183" t="s">
        <v>1779</v>
      </c>
      <c r="H43" s="183" t="s">
        <v>1780</v>
      </c>
      <c r="I43" t="s">
        <v>1781</v>
      </c>
      <c r="J43" t="s">
        <v>1782</v>
      </c>
      <c r="K43" t="s">
        <v>1783</v>
      </c>
      <c r="L43" t="s">
        <v>807</v>
      </c>
      <c r="M43">
        <v>2701</v>
      </c>
      <c r="N43" t="s">
        <v>1784</v>
      </c>
      <c r="O43" t="s">
        <v>1785</v>
      </c>
      <c r="P43" t="s">
        <v>807</v>
      </c>
      <c r="Q43" s="489">
        <v>45294</v>
      </c>
      <c r="U43" t="s">
        <v>1793</v>
      </c>
      <c r="V43" t="s">
        <v>1790</v>
      </c>
    </row>
    <row r="44" spans="2:22" ht="28.8" x14ac:dyDescent="0.3">
      <c r="B44" s="486" t="s">
        <v>1805</v>
      </c>
      <c r="C44" s="307">
        <v>680</v>
      </c>
      <c r="D44">
        <f t="shared" si="29"/>
        <v>0.68</v>
      </c>
      <c r="F44" t="s">
        <v>1778</v>
      </c>
      <c r="G44" s="183" t="s">
        <v>1779</v>
      </c>
      <c r="H44" s="183" t="s">
        <v>1780</v>
      </c>
      <c r="I44" t="s">
        <v>1781</v>
      </c>
      <c r="J44" t="s">
        <v>1782</v>
      </c>
      <c r="K44" t="s">
        <v>1783</v>
      </c>
      <c r="L44" t="s">
        <v>807</v>
      </c>
      <c r="M44">
        <v>2701</v>
      </c>
      <c r="N44" t="s">
        <v>1784</v>
      </c>
      <c r="O44" t="s">
        <v>1785</v>
      </c>
      <c r="P44" t="s">
        <v>807</v>
      </c>
      <c r="Q44" s="489">
        <v>45293</v>
      </c>
      <c r="U44" t="s">
        <v>1793</v>
      </c>
      <c r="V44" t="s">
        <v>1794</v>
      </c>
    </row>
    <row r="45" spans="2:22" ht="28.8" x14ac:dyDescent="0.3">
      <c r="B45" s="486" t="s">
        <v>1806</v>
      </c>
      <c r="C45" s="307">
        <v>270</v>
      </c>
      <c r="D45">
        <f t="shared" si="29"/>
        <v>0.27</v>
      </c>
      <c r="F45" t="s">
        <v>1778</v>
      </c>
      <c r="G45" s="183" t="s">
        <v>1779</v>
      </c>
      <c r="H45" s="183" t="s">
        <v>1780</v>
      </c>
      <c r="I45" t="s">
        <v>1781</v>
      </c>
      <c r="J45" t="s">
        <v>1782</v>
      </c>
      <c r="K45" t="s">
        <v>1783</v>
      </c>
      <c r="L45" t="s">
        <v>807</v>
      </c>
      <c r="M45">
        <v>2701</v>
      </c>
      <c r="N45" t="s">
        <v>1784</v>
      </c>
      <c r="O45" t="s">
        <v>1785</v>
      </c>
      <c r="P45" t="s">
        <v>807</v>
      </c>
      <c r="Q45" s="489">
        <v>45295</v>
      </c>
      <c r="U45" t="s">
        <v>1795</v>
      </c>
      <c r="V45" t="s">
        <v>1790</v>
      </c>
    </row>
    <row r="46" spans="2:22" ht="28.8" x14ac:dyDescent="0.3">
      <c r="B46" s="486" t="s">
        <v>1807</v>
      </c>
      <c r="C46" s="307">
        <v>420</v>
      </c>
      <c r="D46">
        <f t="shared" si="29"/>
        <v>0.42</v>
      </c>
      <c r="F46" t="s">
        <v>1778</v>
      </c>
      <c r="G46" s="183" t="s">
        <v>1779</v>
      </c>
      <c r="H46" s="183" t="s">
        <v>1780</v>
      </c>
      <c r="I46" t="s">
        <v>1781</v>
      </c>
      <c r="J46" t="s">
        <v>1782</v>
      </c>
      <c r="K46" t="s">
        <v>1783</v>
      </c>
      <c r="L46" t="s">
        <v>807</v>
      </c>
      <c r="M46">
        <v>2701</v>
      </c>
      <c r="N46" t="s">
        <v>1784</v>
      </c>
      <c r="O46" t="s">
        <v>1785</v>
      </c>
      <c r="P46" t="s">
        <v>807</v>
      </c>
      <c r="Q46" s="489">
        <v>45296</v>
      </c>
      <c r="U46" t="s">
        <v>1796</v>
      </c>
      <c r="V46" t="s">
        <v>1790</v>
      </c>
    </row>
    <row r="47" spans="2:22" ht="28.8" x14ac:dyDescent="0.3">
      <c r="B47" s="486" t="s">
        <v>1808</v>
      </c>
      <c r="C47" s="307">
        <v>220</v>
      </c>
      <c r="D47">
        <f t="shared" si="29"/>
        <v>0.22</v>
      </c>
      <c r="F47" t="s">
        <v>1778</v>
      </c>
      <c r="G47" s="183" t="s">
        <v>1779</v>
      </c>
      <c r="H47" s="183" t="s">
        <v>1780</v>
      </c>
      <c r="I47" t="s">
        <v>1781</v>
      </c>
      <c r="J47" t="s">
        <v>1782</v>
      </c>
      <c r="K47" t="s">
        <v>1783</v>
      </c>
      <c r="L47" t="s">
        <v>807</v>
      </c>
      <c r="M47">
        <v>2701</v>
      </c>
      <c r="N47" t="s">
        <v>1784</v>
      </c>
      <c r="O47" t="s">
        <v>1785</v>
      </c>
      <c r="P47" t="s">
        <v>807</v>
      </c>
      <c r="Q47">
        <v>2</v>
      </c>
      <c r="R47" t="s">
        <v>1786</v>
      </c>
      <c r="S47" t="s">
        <v>807</v>
      </c>
      <c r="T47">
        <v>14</v>
      </c>
      <c r="U47" t="s">
        <v>1787</v>
      </c>
      <c r="V47" t="s">
        <v>1788</v>
      </c>
    </row>
    <row r="48" spans="2:22" ht="28.8" x14ac:dyDescent="0.3">
      <c r="B48" s="486" t="s">
        <v>1809</v>
      </c>
      <c r="C48" s="307">
        <v>180</v>
      </c>
      <c r="D48">
        <f t="shared" si="29"/>
        <v>0.18</v>
      </c>
      <c r="F48" t="s">
        <v>1778</v>
      </c>
      <c r="G48" s="183" t="s">
        <v>1779</v>
      </c>
      <c r="H48" s="183" t="s">
        <v>1780</v>
      </c>
      <c r="I48" t="s">
        <v>1781</v>
      </c>
      <c r="J48" t="s">
        <v>1782</v>
      </c>
      <c r="K48" t="s">
        <v>1783</v>
      </c>
      <c r="L48" t="s">
        <v>807</v>
      </c>
      <c r="M48">
        <v>2701</v>
      </c>
      <c r="N48" t="s">
        <v>1784</v>
      </c>
      <c r="O48" t="s">
        <v>1785</v>
      </c>
      <c r="P48" t="s">
        <v>807</v>
      </c>
      <c r="Q48">
        <v>3</v>
      </c>
      <c r="R48" t="s">
        <v>1786</v>
      </c>
      <c r="S48" t="s">
        <v>807</v>
      </c>
      <c r="T48">
        <v>14</v>
      </c>
      <c r="U48" t="s">
        <v>1787</v>
      </c>
      <c r="V48" t="s">
        <v>1788</v>
      </c>
    </row>
    <row r="49" spans="2:22" ht="28.8" x14ac:dyDescent="0.3">
      <c r="B49" s="486" t="s">
        <v>1810</v>
      </c>
      <c r="C49" s="307">
        <v>280</v>
      </c>
      <c r="D49">
        <f t="shared" si="29"/>
        <v>0.28000000000000003</v>
      </c>
      <c r="F49" t="s">
        <v>1778</v>
      </c>
      <c r="G49" s="183" t="s">
        <v>1779</v>
      </c>
      <c r="H49" s="183" t="s">
        <v>1780</v>
      </c>
      <c r="I49" t="s">
        <v>1781</v>
      </c>
      <c r="J49" t="s">
        <v>1782</v>
      </c>
      <c r="K49" t="s">
        <v>1783</v>
      </c>
      <c r="L49" t="s">
        <v>807</v>
      </c>
      <c r="M49">
        <v>2701</v>
      </c>
      <c r="N49" t="s">
        <v>1784</v>
      </c>
      <c r="O49" t="s">
        <v>1785</v>
      </c>
      <c r="P49" t="s">
        <v>807</v>
      </c>
      <c r="Q49" s="489">
        <v>45298</v>
      </c>
      <c r="U49" t="s">
        <v>1797</v>
      </c>
      <c r="V49" t="s">
        <v>1790</v>
      </c>
    </row>
    <row r="50" spans="2:22" ht="28.8" x14ac:dyDescent="0.3">
      <c r="B50" s="486" t="s">
        <v>1811</v>
      </c>
      <c r="C50" s="307">
        <v>200</v>
      </c>
      <c r="D50">
        <f t="shared" si="29"/>
        <v>0.2</v>
      </c>
      <c r="F50" t="s">
        <v>1778</v>
      </c>
      <c r="G50" s="183" t="s">
        <v>1779</v>
      </c>
      <c r="H50" s="183" t="s">
        <v>1780</v>
      </c>
      <c r="I50" t="s">
        <v>1781</v>
      </c>
      <c r="J50" t="s">
        <v>1782</v>
      </c>
      <c r="K50" t="s">
        <v>1783</v>
      </c>
      <c r="L50" t="s">
        <v>807</v>
      </c>
      <c r="M50">
        <v>2701</v>
      </c>
      <c r="N50" t="s">
        <v>1784</v>
      </c>
      <c r="O50" t="s">
        <v>1785</v>
      </c>
      <c r="P50" t="s">
        <v>807</v>
      </c>
      <c r="Q50" s="489">
        <v>45299</v>
      </c>
      <c r="U50" t="s">
        <v>1798</v>
      </c>
      <c r="V50" t="s">
        <v>1790</v>
      </c>
    </row>
    <row r="51" spans="2:22" ht="28.8" x14ac:dyDescent="0.3">
      <c r="B51" s="486" t="s">
        <v>1812</v>
      </c>
      <c r="C51" s="307">
        <v>500</v>
      </c>
      <c r="D51">
        <f t="shared" si="29"/>
        <v>0.5</v>
      </c>
      <c r="F51" t="s">
        <v>1778</v>
      </c>
      <c r="G51" s="183" t="s">
        <v>1779</v>
      </c>
      <c r="H51" s="183" t="s">
        <v>1780</v>
      </c>
      <c r="I51" t="s">
        <v>1781</v>
      </c>
      <c r="J51" t="s">
        <v>1782</v>
      </c>
      <c r="K51" t="s">
        <v>1783</v>
      </c>
      <c r="L51" t="s">
        <v>807</v>
      </c>
      <c r="M51">
        <v>2701</v>
      </c>
      <c r="N51" t="s">
        <v>1784</v>
      </c>
      <c r="O51" t="s">
        <v>1785</v>
      </c>
      <c r="P51" t="s">
        <v>807</v>
      </c>
      <c r="Q51" s="489">
        <v>45300</v>
      </c>
      <c r="U51" t="s">
        <v>1799</v>
      </c>
      <c r="V51" t="s">
        <v>1790</v>
      </c>
    </row>
    <row r="61" spans="2:22" x14ac:dyDescent="0.3">
      <c r="E61" s="488"/>
    </row>
    <row r="62" spans="2:22" ht="15" thickBot="1" x14ac:dyDescent="0.35"/>
    <row r="63" spans="2:22" x14ac:dyDescent="0.3">
      <c r="B63" s="834" t="s">
        <v>1813</v>
      </c>
      <c r="C63" s="452"/>
      <c r="D63" s="452"/>
      <c r="F63" t="str">
        <f>B63&amp;$E$61&amp;B64&amp;$E$61</f>
        <v>Трансформаторная подстанция 2КТП-630/10/0,4 кВ № 2778п, расположенная в г. Краснодаре в ЖК «Зеленая Долина»</v>
      </c>
      <c r="G63" s="183" t="str">
        <f>C64</f>
        <v>1 260 кВА</v>
      </c>
      <c r="H63" s="183" t="str">
        <f>D64</f>
        <v>1 953 400,00</v>
      </c>
    </row>
    <row r="64" spans="2:22" ht="15" thickBot="1" x14ac:dyDescent="0.35">
      <c r="B64" s="835"/>
      <c r="C64" s="453" t="s">
        <v>1814</v>
      </c>
      <c r="D64" s="453" t="s">
        <v>1815</v>
      </c>
    </row>
    <row r="65" spans="2:8" x14ac:dyDescent="0.3">
      <c r="B65" s="834" t="s">
        <v>1816</v>
      </c>
      <c r="C65" s="455"/>
      <c r="D65" s="455"/>
      <c r="F65" t="str">
        <f>B65&amp;$E$61&amp;B66&amp;$E$61</f>
        <v>Трансформаторная подстанция 2КТП-1000/10/0,4 кВ № 2779п, расположенная в г. Краснодаре в ЖК «Зеленая Долина»</v>
      </c>
      <c r="G65" s="183" t="str">
        <f>C66</f>
        <v>2 000 кВА</v>
      </c>
      <c r="H65" s="183" t="str">
        <f>D66</f>
        <v>1 841 116,00</v>
      </c>
    </row>
    <row r="66" spans="2:8" ht="15" thickBot="1" x14ac:dyDescent="0.35">
      <c r="B66" s="835"/>
      <c r="C66" s="453" t="s">
        <v>1817</v>
      </c>
      <c r="D66" s="453" t="s">
        <v>1818</v>
      </c>
    </row>
    <row r="67" spans="2:8" x14ac:dyDescent="0.3">
      <c r="B67" s="454" t="s">
        <v>1819</v>
      </c>
      <c r="C67" s="455"/>
      <c r="D67" s="455"/>
      <c r="F67" t="str">
        <f>B67&amp;$E$61&amp;B68&amp;$E$61&amp;B69</f>
        <v>Кабельная линия КЛ-10 кВ от 1 секции шин 2КТП № 2778п до 1 секции шин 2КТП № 2779п Кабель АСБл-10, сечение 3х240 мм2</v>
      </c>
      <c r="G67" s="183">
        <f>C68</f>
        <v>1810</v>
      </c>
      <c r="H67" s="183" t="str">
        <f>D68</f>
        <v>325 140,00</v>
      </c>
    </row>
    <row r="68" spans="2:8" x14ac:dyDescent="0.3">
      <c r="B68" s="454" t="s">
        <v>1820</v>
      </c>
      <c r="C68" s="455">
        <v>1810</v>
      </c>
      <c r="D68" s="455" t="s">
        <v>1822</v>
      </c>
    </row>
    <row r="69" spans="2:8" ht="15" thickBot="1" x14ac:dyDescent="0.35">
      <c r="B69" s="451" t="s">
        <v>1821</v>
      </c>
      <c r="C69" s="456"/>
      <c r="D69" s="456"/>
    </row>
    <row r="70" spans="2:8" x14ac:dyDescent="0.3">
      <c r="B70" s="454" t="s">
        <v>1823</v>
      </c>
      <c r="C70" s="455"/>
      <c r="D70" s="455"/>
      <c r="F70" t="str">
        <f>B70&amp;$E$61&amp;B71&amp;$E$61&amp;B72</f>
        <v>Кабельная линия КЛ-10 кВ от 2 секции шин 2КТП № 2778п до 2 секции шин 2КТП № 2779п Кабель АСБл-10, сечение 3х240 мм2</v>
      </c>
      <c r="G70" s="183">
        <f>C71</f>
        <v>1810</v>
      </c>
      <c r="H70" s="183" t="str">
        <f>D71</f>
        <v>325 140,00</v>
      </c>
    </row>
    <row r="71" spans="2:8" x14ac:dyDescent="0.3">
      <c r="B71" s="454" t="s">
        <v>1824</v>
      </c>
      <c r="C71" s="455">
        <v>1810</v>
      </c>
      <c r="D71" s="455" t="s">
        <v>1822</v>
      </c>
    </row>
    <row r="72" spans="2:8" ht="15" thickBot="1" x14ac:dyDescent="0.35">
      <c r="B72" s="451" t="s">
        <v>1821</v>
      </c>
      <c r="C72" s="456"/>
      <c r="D72" s="456"/>
    </row>
    <row r="73" spans="2:8" x14ac:dyDescent="0.3">
      <c r="B73" s="454" t="s">
        <v>1825</v>
      </c>
      <c r="C73" s="455"/>
      <c r="D73" s="455"/>
      <c r="F73" t="str">
        <f>B73&amp;$E$61&amp;B74&amp;$E$61&amp;B75</f>
        <v>Кабельная линия КЛ-10 кВ от 1 секции шин 2КТП № 2779п до 1 секции шин 2КТП № 2780п Кабель АСБл-10, сечение 3х240 мм2</v>
      </c>
      <c r="G73" s="183">
        <f>C74</f>
        <v>720</v>
      </c>
      <c r="H73" s="183" t="str">
        <f>D74</f>
        <v>162 571,00</v>
      </c>
    </row>
    <row r="74" spans="2:8" x14ac:dyDescent="0.3">
      <c r="B74" s="454" t="s">
        <v>1826</v>
      </c>
      <c r="C74" s="455">
        <v>720</v>
      </c>
      <c r="D74" s="455" t="s">
        <v>1827</v>
      </c>
    </row>
    <row r="75" spans="2:8" ht="15" thickBot="1" x14ac:dyDescent="0.35">
      <c r="B75" s="451" t="s">
        <v>1821</v>
      </c>
      <c r="C75" s="456"/>
      <c r="D75" s="456"/>
    </row>
    <row r="76" spans="2:8" x14ac:dyDescent="0.3">
      <c r="B76" s="454" t="s">
        <v>1825</v>
      </c>
      <c r="C76" s="455"/>
      <c r="D76" s="455"/>
      <c r="F76" t="str">
        <f>B76&amp;$E$61&amp;B77&amp;$E$61&amp;B78</f>
        <v>Кабельная линия КЛ-10 кВ от 1 секции шин 2КТП № 2779п до 1 секции шин 2КТП № 2780п Кабель АСБл-10, сечение 3х240 мм2</v>
      </c>
      <c r="G76" s="183">
        <f>C77</f>
        <v>720</v>
      </c>
      <c r="H76" s="183" t="str">
        <f>D77</f>
        <v>162 571,00</v>
      </c>
    </row>
    <row r="77" spans="2:8" x14ac:dyDescent="0.3">
      <c r="B77" s="454" t="s">
        <v>1826</v>
      </c>
      <c r="C77" s="455">
        <v>720</v>
      </c>
      <c r="D77" s="455" t="s">
        <v>1827</v>
      </c>
    </row>
    <row r="78" spans="2:8" ht="15" thickBot="1" x14ac:dyDescent="0.35">
      <c r="B78" s="451" t="s">
        <v>1821</v>
      </c>
      <c r="C78" s="456"/>
      <c r="D78" s="456"/>
    </row>
    <row r="79" spans="2:8" ht="26.4" x14ac:dyDescent="0.3">
      <c r="B79" s="454" t="s">
        <v>1828</v>
      </c>
      <c r="C79" s="455"/>
      <c r="D79" s="455"/>
      <c r="F79" t="str">
        <f>B79&amp;$E$61&amp;B80&amp;$E$61</f>
        <v>Воздушная линия ВЛ-0,4 кВ от 2КТП № 2778 до ВРУ на участке с кадастровым номером 23:43:0107001:16255,Кабель СИП-2   сечение 3х70 мм2</v>
      </c>
      <c r="G79" s="183">
        <f>C80</f>
        <v>245</v>
      </c>
      <c r="H79" s="183" t="str">
        <f>D80</f>
        <v>118 750,00</v>
      </c>
    </row>
    <row r="80" spans="2:8" ht="15" thickBot="1" x14ac:dyDescent="0.35">
      <c r="B80" s="451" t="s">
        <v>1829</v>
      </c>
      <c r="C80" s="453">
        <v>245</v>
      </c>
      <c r="D80" s="453" t="s">
        <v>1830</v>
      </c>
    </row>
    <row r="81" spans="2:8" ht="26.4" x14ac:dyDescent="0.3">
      <c r="B81" s="454" t="s">
        <v>1828</v>
      </c>
      <c r="C81" s="455"/>
      <c r="D81" s="455"/>
      <c r="F81" t="str">
        <f>B81&amp;$E$61&amp;B82&amp;$E$61</f>
        <v>Воздушная линия ВЛ-0,4 кВ от 2КТП № 2778 до ВРУ на участке с кадастровым номером 23:43:0107001:16255,Кабель СИП-2   сечение 3х70 мм2</v>
      </c>
      <c r="G81" s="183">
        <f>C82</f>
        <v>545</v>
      </c>
      <c r="H81" s="183" t="str">
        <f>D82</f>
        <v>293 830,00</v>
      </c>
    </row>
    <row r="82" spans="2:8" ht="15" thickBot="1" x14ac:dyDescent="0.35">
      <c r="B82" s="451" t="s">
        <v>1829</v>
      </c>
      <c r="C82" s="453">
        <v>545</v>
      </c>
      <c r="D82" s="453" t="s">
        <v>1831</v>
      </c>
    </row>
    <row r="83" spans="2:8" ht="26.4" x14ac:dyDescent="0.3">
      <c r="B83" s="454" t="s">
        <v>1832</v>
      </c>
      <c r="C83" s="455"/>
      <c r="D83" s="455"/>
      <c r="F83" t="str">
        <f>B83&amp;$E$61&amp;B84&amp;$E$61</f>
        <v>Воздушная линия ВЛ-0,4 кВ от 2КТП № 2778 до ВРУ на участке с кадастровым номером 23:43:0107001:15406,Кабель СИП-2   сечение 3х70 мм2</v>
      </c>
      <c r="G83" s="183">
        <f>C84</f>
        <v>810</v>
      </c>
      <c r="H83" s="183" t="str">
        <f>D84</f>
        <v>490 000,00</v>
      </c>
    </row>
    <row r="84" spans="2:8" ht="15" thickBot="1" x14ac:dyDescent="0.35">
      <c r="B84" s="451" t="s">
        <v>1829</v>
      </c>
      <c r="C84" s="453">
        <v>810</v>
      </c>
      <c r="D84" s="453" t="s">
        <v>1833</v>
      </c>
    </row>
    <row r="85" spans="2:8" ht="26.4" x14ac:dyDescent="0.3">
      <c r="B85" s="454" t="s">
        <v>1834</v>
      </c>
      <c r="C85" s="455"/>
      <c r="D85" s="455"/>
      <c r="F85" t="str">
        <f>B85&amp;$E$61&amp;B86&amp;$E$61</f>
        <v>Воздушная линия ВЛ-0,4 кВ от 2КТП № 2778 до ВРУ на участке с кадастровым номером 23:43:0107001:37167,Кабель СИП-2   сечение 3х70 мм2</v>
      </c>
      <c r="G85" s="183">
        <f>C86</f>
        <v>765</v>
      </c>
      <c r="H85" s="183" t="str">
        <f>D86</f>
        <v>434 00,00</v>
      </c>
    </row>
    <row r="86" spans="2:8" ht="15" thickBot="1" x14ac:dyDescent="0.35">
      <c r="B86" s="451" t="s">
        <v>1829</v>
      </c>
      <c r="C86" s="453">
        <v>765</v>
      </c>
      <c r="D86" s="453" t="s">
        <v>1835</v>
      </c>
    </row>
    <row r="87" spans="2:8" ht="26.4" x14ac:dyDescent="0.3">
      <c r="B87" s="454" t="s">
        <v>1836</v>
      </c>
      <c r="C87" s="455"/>
      <c r="D87" s="455"/>
      <c r="F87" t="str">
        <f>B87&amp;$E$61&amp;B88&amp;$E$61</f>
        <v>Воздушная линия ВЛ-0,4 кВ от 2КТП № 2778 до ВРУ на участке с кадастровым номером 23:43:0107001:16269,Кабель СИП-2   сечение 3х70 мм2</v>
      </c>
      <c r="G87" s="183">
        <f>C88</f>
        <v>280</v>
      </c>
      <c r="H87" s="183" t="str">
        <f>D88</f>
        <v>167 500,00</v>
      </c>
    </row>
    <row r="88" spans="2:8" ht="15" thickBot="1" x14ac:dyDescent="0.35">
      <c r="B88" s="451" t="s">
        <v>1829</v>
      </c>
      <c r="C88" s="453">
        <v>280</v>
      </c>
      <c r="D88" s="453" t="s">
        <v>1837</v>
      </c>
    </row>
    <row r="89" spans="2:8" ht="26.4" x14ac:dyDescent="0.3">
      <c r="B89" s="454" t="s">
        <v>1838</v>
      </c>
      <c r="C89" s="455"/>
      <c r="D89" s="455"/>
      <c r="F89" t="str">
        <f>B89&amp;$E$61&amp;B90&amp;$E$61</f>
        <v>Воздушная линия ВЛ-0,4 кВ от 2КТП № 2778 до ВРУ на участке с кадастровым номером 23:43:0107001:33253,Кабель СИП-2   сечение 3х70 мм2</v>
      </c>
      <c r="G89" s="183">
        <f>C90</f>
        <v>285</v>
      </c>
      <c r="H89" s="183" t="str">
        <f>D90</f>
        <v>100 000,00</v>
      </c>
    </row>
    <row r="90" spans="2:8" ht="15" thickBot="1" x14ac:dyDescent="0.35">
      <c r="B90" s="451" t="s">
        <v>1829</v>
      </c>
      <c r="C90" s="453">
        <v>285</v>
      </c>
      <c r="D90" s="453" t="s">
        <v>1839</v>
      </c>
    </row>
    <row r="91" spans="2:8" ht="26.4" x14ac:dyDescent="0.3">
      <c r="B91" s="454" t="s">
        <v>1840</v>
      </c>
      <c r="C91" s="455"/>
      <c r="D91" s="455"/>
      <c r="F91" t="str">
        <f>B91&amp;$E$61&amp;B92&amp;$E$61</f>
        <v>Воздушная линия ВЛ-0,4 кВ от 2КТП № 2778 до ВРУ на участке с кадастровым номером 23:43:0107001:15552,Кабель СИП-2   сечение 3х70 мм2</v>
      </c>
      <c r="G91" s="183">
        <f>C92</f>
        <v>440</v>
      </c>
      <c r="H91" s="183" t="str">
        <f>D92</f>
        <v>321 300,00</v>
      </c>
    </row>
    <row r="92" spans="2:8" ht="15" thickBot="1" x14ac:dyDescent="0.35">
      <c r="B92" s="451" t="s">
        <v>1829</v>
      </c>
      <c r="C92" s="453">
        <v>440</v>
      </c>
      <c r="D92" s="453" t="s">
        <v>1841</v>
      </c>
    </row>
    <row r="93" spans="2:8" ht="26.4" x14ac:dyDescent="0.3">
      <c r="B93" s="454" t="s">
        <v>1842</v>
      </c>
      <c r="C93" s="455"/>
      <c r="D93" s="455"/>
      <c r="F93" t="str">
        <f>B93&amp;$E$61&amp;B94&amp;$E$61&amp;B95</f>
        <v>Воздушная линия ВЛ-0,4 кВ от 2КТП № 2778 до ВРУ на участке с кадастровым номером 23:43:0107001:15561,Кабель СИП-2   сечение 3х70 мм2</v>
      </c>
      <c r="G93" s="183">
        <f>C94</f>
        <v>545</v>
      </c>
      <c r="H93" s="183" t="str">
        <f>D94</f>
        <v>291 309,00</v>
      </c>
    </row>
    <row r="94" spans="2:8" x14ac:dyDescent="0.3">
      <c r="B94" s="454" t="s">
        <v>1829</v>
      </c>
      <c r="C94" s="490">
        <v>545</v>
      </c>
      <c r="D94" s="455" t="s">
        <v>1843</v>
      </c>
    </row>
    <row r="95" spans="2:8" ht="15" thickBot="1" x14ac:dyDescent="0.35">
      <c r="B95" s="484"/>
      <c r="C95" s="456"/>
      <c r="D95" s="453"/>
    </row>
    <row r="96" spans="2:8" ht="26.4" x14ac:dyDescent="0.3">
      <c r="B96" s="454" t="s">
        <v>1844</v>
      </c>
      <c r="C96" s="455"/>
      <c r="D96" s="455"/>
      <c r="F96" t="str">
        <f>B96&amp;$E$61&amp;B97&amp;$E$61</f>
        <v>Воздушнаяная линия ВЛ-0,4 кВ от 2КТП № 2778 до ВРУ на участке с кадастровым номером 23:43:0107001:15843,Кабель СИП-2   сечение 3х70 мм2</v>
      </c>
      <c r="G96" s="183">
        <f>C97</f>
        <v>650</v>
      </c>
      <c r="H96" s="183" t="str">
        <f>D97</f>
        <v>428 251,00</v>
      </c>
    </row>
    <row r="97" spans="2:8" ht="15" thickBot="1" x14ac:dyDescent="0.35">
      <c r="B97" s="451" t="s">
        <v>1829</v>
      </c>
      <c r="C97" s="453">
        <v>650</v>
      </c>
      <c r="D97" s="453" t="s">
        <v>1845</v>
      </c>
    </row>
    <row r="98" spans="2:8" ht="26.4" x14ac:dyDescent="0.3">
      <c r="B98" s="454" t="s">
        <v>1846</v>
      </c>
      <c r="C98" s="455"/>
      <c r="D98" s="455"/>
      <c r="F98" t="str">
        <f>B98&amp;$E$61&amp;B99&amp;$E$61</f>
        <v>Воздушная линия ВЛ-0,4 кВ от 2КТП № 2779 до ВРУ на участке с кадастровым номером 23:43:0107001:17433,Кабель СИП-2   сечение 3х70 мм2</v>
      </c>
      <c r="G98" s="183">
        <f>C99</f>
        <v>720</v>
      </c>
      <c r="H98" s="183" t="str">
        <f>D99</f>
        <v>545 323,00</v>
      </c>
    </row>
    <row r="99" spans="2:8" ht="15" thickBot="1" x14ac:dyDescent="0.35">
      <c r="B99" s="451" t="s">
        <v>1829</v>
      </c>
      <c r="C99" s="453">
        <v>720</v>
      </c>
      <c r="D99" s="453" t="s">
        <v>1847</v>
      </c>
    </row>
    <row r="100" spans="2:8" ht="26.4" x14ac:dyDescent="0.3">
      <c r="B100" s="454" t="s">
        <v>1848</v>
      </c>
      <c r="C100" s="455"/>
      <c r="D100" s="455"/>
      <c r="F100" t="str">
        <f>B100&amp;$E$61&amp;B101&amp;$E$61</f>
        <v>Воздушная линия ВЛ-0,4 кВ от 2КТП № 2779 до ВРУ на участке с кадастровым номером 23:43:0107001:15545,Кабель СИП-2   сечение 3х70 мм2</v>
      </c>
      <c r="G100" s="183">
        <f>C101</f>
        <v>260</v>
      </c>
      <c r="H100" s="183" t="str">
        <f>D101</f>
        <v>67 500,00</v>
      </c>
    </row>
    <row r="101" spans="2:8" ht="15" thickBot="1" x14ac:dyDescent="0.35">
      <c r="B101" s="451" t="s">
        <v>1829</v>
      </c>
      <c r="C101" s="453">
        <v>260</v>
      </c>
      <c r="D101" s="453" t="s">
        <v>1849</v>
      </c>
    </row>
    <row r="102" spans="2:8" ht="26.4" x14ac:dyDescent="0.3">
      <c r="B102" s="454" t="s">
        <v>1850</v>
      </c>
      <c r="C102" s="455"/>
      <c r="D102" s="455"/>
      <c r="F102" t="str">
        <f>B102&amp;$E$61&amp;B103&amp;$E$61</f>
        <v>Воздушная линия ВЛ-0,4 кВ от 2КТП № 2779 до ВРУ на участке с кадастровым номером 23:43:0107001:15549,Кабель СИП-2   сечение 3х70 мм2</v>
      </c>
      <c r="G102" s="183">
        <f>C103</f>
        <v>360</v>
      </c>
      <c r="H102" s="183" t="str">
        <f>D103</f>
        <v>83 800,00</v>
      </c>
    </row>
    <row r="103" spans="2:8" ht="15" thickBot="1" x14ac:dyDescent="0.35">
      <c r="B103" s="451" t="s">
        <v>1829</v>
      </c>
      <c r="C103" s="453">
        <v>360</v>
      </c>
      <c r="D103" s="453" t="s">
        <v>1851</v>
      </c>
    </row>
    <row r="104" spans="2:8" ht="26.4" x14ac:dyDescent="0.3">
      <c r="B104" s="454" t="s">
        <v>1852</v>
      </c>
      <c r="C104" s="455"/>
      <c r="D104" s="455"/>
      <c r="F104" t="str">
        <f>B104&amp;$E$61&amp;B105&amp;$E$61</f>
        <v>Воздушная линия ВЛ-0,4 кВ от 2КТП № 2779 до ВРУ на участке с кадастровым номером 23:43:0107001:15797,Кабель СИП-2   сечение 3х70 мм2</v>
      </c>
      <c r="G104" s="183">
        <f>C105</f>
        <v>580</v>
      </c>
      <c r="H104" s="183" t="str">
        <f>D105</f>
        <v>331 256,00</v>
      </c>
    </row>
    <row r="105" spans="2:8" ht="15" thickBot="1" x14ac:dyDescent="0.35">
      <c r="B105" s="451" t="s">
        <v>1829</v>
      </c>
      <c r="C105" s="453">
        <v>580</v>
      </c>
      <c r="D105" s="453" t="s">
        <v>1853</v>
      </c>
    </row>
    <row r="106" spans="2:8" ht="26.4" x14ac:dyDescent="0.3">
      <c r="B106" s="454" t="s">
        <v>1854</v>
      </c>
      <c r="C106" s="455"/>
      <c r="D106" s="455"/>
      <c r="F106" t="str">
        <f>B106&amp;$E$61&amp;B107&amp;$E$61</f>
        <v>Воздушная линия ВЛ-0,4 кВ от 2КТП № 2779 до ВРУ на участке с кадастровым номером 23:43:0107001:16125,Кабель СИП-2   сечение 3х70 мм2</v>
      </c>
      <c r="G106" s="183">
        <f>C107</f>
        <v>630</v>
      </c>
      <c r="H106" s="183" t="str">
        <f>D107</f>
        <v>412 671,00</v>
      </c>
    </row>
    <row r="107" spans="2:8" ht="15" thickBot="1" x14ac:dyDescent="0.35">
      <c r="B107" s="451" t="s">
        <v>1829</v>
      </c>
      <c r="C107" s="453">
        <v>630</v>
      </c>
      <c r="D107" s="453" t="s">
        <v>1855</v>
      </c>
    </row>
    <row r="108" spans="2:8" x14ac:dyDescent="0.3">
      <c r="B108" s="454" t="s">
        <v>1863</v>
      </c>
      <c r="C108" s="455"/>
      <c r="D108" s="455"/>
      <c r="F108" t="str">
        <f>B108&amp;$E$61&amp;B109&amp;$E$61</f>
        <v>Воздушная линия ВЛ-0,4 кВ уличного освещения  от 2КТП № 2779 в ЖК «Испания»,Кабель СИП-2   сечение 3х70 мм2</v>
      </c>
      <c r="G108" s="183">
        <f>C109</f>
        <v>390</v>
      </c>
      <c r="H108" s="183" t="str">
        <f>D109</f>
        <v>238 028,00</v>
      </c>
    </row>
    <row r="109" spans="2:8" ht="15" thickBot="1" x14ac:dyDescent="0.35">
      <c r="B109" s="451" t="s">
        <v>1829</v>
      </c>
      <c r="C109" s="453">
        <v>390</v>
      </c>
      <c r="D109" s="453" t="s">
        <v>1856</v>
      </c>
    </row>
    <row r="110" spans="2:8" x14ac:dyDescent="0.3">
      <c r="B110" s="454" t="s">
        <v>1864</v>
      </c>
      <c r="C110" s="455"/>
      <c r="D110" s="455"/>
      <c r="F110" t="str">
        <f>B110&amp;$E$61&amp;B111&amp;$E$61</f>
        <v>Воздушная линия ВЛ-0,4 кВ уличного освещения   от 2КТП № 2779 в ЖК «Испания»,Кабель СИП-2   сечение 3х70 мм2</v>
      </c>
      <c r="G110" s="183">
        <f>C111</f>
        <v>420</v>
      </c>
      <c r="H110" s="183" t="str">
        <f>D111</f>
        <v>154 827,00</v>
      </c>
    </row>
    <row r="111" spans="2:8" ht="15" thickBot="1" x14ac:dyDescent="0.35">
      <c r="B111" s="451" t="s">
        <v>1829</v>
      </c>
      <c r="C111" s="453">
        <v>420</v>
      </c>
      <c r="D111" s="453" t="s">
        <v>1857</v>
      </c>
    </row>
    <row r="112" spans="2:8" ht="26.4" x14ac:dyDescent="0.3">
      <c r="B112" s="454" t="s">
        <v>1865</v>
      </c>
      <c r="C112" s="455"/>
      <c r="D112" s="455"/>
      <c r="F112" t="str">
        <f>B112&amp;$E$61&amp;B113&amp;$E$61&amp;B114</f>
        <v>Воздушная линия ВЛ-0,4 кВ от 2КТП № 2780 до ВРУ   по ул. Ютландская и ул. Атлантическая в ЖК «Испания 2»,Кабель СИП-2   сечение 3х70 мм2</v>
      </c>
      <c r="G112" s="183">
        <f>C113</f>
        <v>440</v>
      </c>
      <c r="H112" s="183" t="str">
        <f>D113</f>
        <v>200 00,00</v>
      </c>
    </row>
    <row r="113" spans="1:8" x14ac:dyDescent="0.3">
      <c r="B113" s="454" t="s">
        <v>1829</v>
      </c>
      <c r="C113" s="455">
        <v>440</v>
      </c>
      <c r="D113" s="455" t="s">
        <v>1858</v>
      </c>
    </row>
    <row r="114" spans="1:8" ht="15" thickBot="1" x14ac:dyDescent="0.35">
      <c r="B114" s="484"/>
      <c r="C114" s="453"/>
      <c r="D114" s="456"/>
    </row>
    <row r="115" spans="1:8" ht="26.4" x14ac:dyDescent="0.3">
      <c r="B115" s="454" t="s">
        <v>1859</v>
      </c>
      <c r="C115" s="455"/>
      <c r="D115" s="455"/>
      <c r="F115" t="str">
        <f>B115&amp;$E$61&amp;B116&amp;$E$61</f>
        <v>Воздушная линия ВЛ-0,4 кВ от 2КТП № 2780 до ВРУ на участке с кадастровым номером 23:43:0107001:16277 в ЖК «Испания 2»,Кабель СИП-2   сечение 3х70 мм2</v>
      </c>
      <c r="G115" s="183">
        <f>C116</f>
        <v>1900</v>
      </c>
      <c r="H115" s="183" t="str">
        <f>D116</f>
        <v>1 681 698,00</v>
      </c>
    </row>
    <row r="116" spans="1:8" ht="15" thickBot="1" x14ac:dyDescent="0.35">
      <c r="B116" s="451" t="s">
        <v>1829</v>
      </c>
      <c r="C116" s="453">
        <v>1900</v>
      </c>
      <c r="D116" s="453" t="s">
        <v>1860</v>
      </c>
    </row>
    <row r="117" spans="1:8" x14ac:dyDescent="0.3">
      <c r="B117" s="454" t="s">
        <v>1866</v>
      </c>
      <c r="C117" s="455"/>
      <c r="D117" s="455"/>
      <c r="F117" t="str">
        <f>B117&amp;$E$61&amp;B118&amp;$E$61</f>
        <v>Воздушная линия ВЛ-0,4 кВ уличного освещения   от 2КТП № 2780 в ЖК «Испания 2»,Кабель СИП-2   сечение 3х70 мм2</v>
      </c>
      <c r="G117" s="183">
        <f>C118</f>
        <v>910</v>
      </c>
      <c r="H117" s="183" t="str">
        <f>D118</f>
        <v>607 920,00</v>
      </c>
    </row>
    <row r="118" spans="1:8" ht="15" thickBot="1" x14ac:dyDescent="0.35">
      <c r="B118" s="451" t="s">
        <v>1829</v>
      </c>
      <c r="C118" s="453">
        <v>910</v>
      </c>
      <c r="D118" s="453" t="s">
        <v>1861</v>
      </c>
    </row>
    <row r="119" spans="1:8" ht="26.4" x14ac:dyDescent="0.3">
      <c r="B119" s="454" t="s">
        <v>1867</v>
      </c>
      <c r="C119" s="455"/>
      <c r="D119" s="455"/>
      <c r="F119" t="str">
        <f>B119&amp;$E$61&amp;B120&amp;$E$61</f>
        <v>Воздушная линия ВЛ-0,4 кВ уличного освещения   от 2КТП № 2780 до  ВРУ на участке с кадастровым номером 23:43:0107001:15199 в ЖК «Испания 2»,Кабель СИП-2   сечение 3х70 мм2</v>
      </c>
      <c r="G119" s="183">
        <f>C120</f>
        <v>490</v>
      </c>
      <c r="H119" s="183" t="str">
        <f>D120</f>
        <v>370 442,00</v>
      </c>
    </row>
    <row r="120" spans="1:8" ht="15" thickBot="1" x14ac:dyDescent="0.35">
      <c r="B120" s="451" t="s">
        <v>1829</v>
      </c>
      <c r="C120" s="453">
        <v>490</v>
      </c>
      <c r="D120" s="453" t="s">
        <v>1862</v>
      </c>
    </row>
    <row r="122" spans="1:8" x14ac:dyDescent="0.3">
      <c r="C122">
        <f>SUM(C67:C120)</f>
        <v>16725</v>
      </c>
      <c r="G122">
        <f>SUM(G67:G120)</f>
        <v>16725</v>
      </c>
    </row>
    <row r="124" spans="1:8" x14ac:dyDescent="0.3">
      <c r="B124" s="447" t="s">
        <v>1813</v>
      </c>
      <c r="C124" s="493">
        <v>1260</v>
      </c>
      <c r="D124" s="447"/>
    </row>
    <row r="125" spans="1:8" x14ac:dyDescent="0.3">
      <c r="B125" s="494" t="s">
        <v>1816</v>
      </c>
      <c r="C125" s="494"/>
      <c r="D125" s="495">
        <v>2000</v>
      </c>
    </row>
    <row r="126" spans="1:8" x14ac:dyDescent="0.3">
      <c r="A126">
        <v>0</v>
      </c>
      <c r="B126">
        <v>0</v>
      </c>
      <c r="C126">
        <v>0</v>
      </c>
      <c r="D126" s="450">
        <v>0</v>
      </c>
      <c r="E126">
        <v>0</v>
      </c>
      <c r="F126">
        <v>0</v>
      </c>
      <c r="G126" s="183">
        <v>0</v>
      </c>
    </row>
    <row r="127" spans="1:8" x14ac:dyDescent="0.3">
      <c r="B127" t="s">
        <v>1882</v>
      </c>
      <c r="C127">
        <v>1810</v>
      </c>
      <c r="E127">
        <f t="shared" ref="E127:E150" si="30">C127/1000</f>
        <v>1.81</v>
      </c>
    </row>
    <row r="128" spans="1:8" x14ac:dyDescent="0.3">
      <c r="B128" t="s">
        <v>1883</v>
      </c>
      <c r="C128">
        <v>1810</v>
      </c>
      <c r="E128">
        <f t="shared" si="30"/>
        <v>1.81</v>
      </c>
    </row>
    <row r="129" spans="2:5" x14ac:dyDescent="0.3">
      <c r="B129" t="s">
        <v>1903</v>
      </c>
      <c r="D129">
        <v>720</v>
      </c>
      <c r="E129">
        <f>D129/1000</f>
        <v>0.72</v>
      </c>
    </row>
    <row r="130" spans="2:5" x14ac:dyDescent="0.3">
      <c r="B130" t="s">
        <v>1903</v>
      </c>
      <c r="D130">
        <v>720</v>
      </c>
      <c r="E130">
        <f>D130/1000</f>
        <v>0.72</v>
      </c>
    </row>
    <row r="131" spans="2:5" x14ac:dyDescent="0.3">
      <c r="B131" t="s">
        <v>1884</v>
      </c>
      <c r="C131">
        <v>245</v>
      </c>
      <c r="E131">
        <f t="shared" si="30"/>
        <v>0.245</v>
      </c>
    </row>
    <row r="132" spans="2:5" x14ac:dyDescent="0.3">
      <c r="B132" t="s">
        <v>1884</v>
      </c>
      <c r="C132">
        <v>545</v>
      </c>
      <c r="E132">
        <f t="shared" si="30"/>
        <v>0.54500000000000004</v>
      </c>
    </row>
    <row r="133" spans="2:5" x14ac:dyDescent="0.3">
      <c r="B133" t="s">
        <v>1885</v>
      </c>
      <c r="C133">
        <v>810</v>
      </c>
      <c r="E133">
        <f t="shared" si="30"/>
        <v>0.81</v>
      </c>
    </row>
    <row r="134" spans="2:5" x14ac:dyDescent="0.3">
      <c r="B134" t="s">
        <v>1886</v>
      </c>
      <c r="C134">
        <v>765</v>
      </c>
      <c r="E134">
        <f t="shared" si="30"/>
        <v>0.76500000000000001</v>
      </c>
    </row>
    <row r="135" spans="2:5" x14ac:dyDescent="0.3">
      <c r="B135" t="s">
        <v>1887</v>
      </c>
      <c r="C135">
        <v>280</v>
      </c>
      <c r="E135">
        <f t="shared" si="30"/>
        <v>0.28000000000000003</v>
      </c>
    </row>
    <row r="136" spans="2:5" x14ac:dyDescent="0.3">
      <c r="B136" t="s">
        <v>1888</v>
      </c>
      <c r="C136">
        <v>285</v>
      </c>
      <c r="E136">
        <f t="shared" si="30"/>
        <v>0.28499999999999998</v>
      </c>
    </row>
    <row r="137" spans="2:5" x14ac:dyDescent="0.3">
      <c r="B137" t="s">
        <v>1889</v>
      </c>
      <c r="C137">
        <v>440</v>
      </c>
      <c r="E137">
        <f t="shared" si="30"/>
        <v>0.44</v>
      </c>
    </row>
    <row r="138" spans="2:5" x14ac:dyDescent="0.3">
      <c r="B138" t="s">
        <v>1890</v>
      </c>
      <c r="C138">
        <v>545</v>
      </c>
      <c r="E138">
        <f t="shared" si="30"/>
        <v>0.54500000000000004</v>
      </c>
    </row>
    <row r="139" spans="2:5" x14ac:dyDescent="0.3">
      <c r="B139" t="s">
        <v>1895</v>
      </c>
      <c r="C139">
        <v>650</v>
      </c>
      <c r="E139">
        <f t="shared" si="30"/>
        <v>0.65</v>
      </c>
    </row>
    <row r="140" spans="2:5" x14ac:dyDescent="0.3">
      <c r="B140" t="s">
        <v>1896</v>
      </c>
      <c r="D140">
        <v>720</v>
      </c>
      <c r="E140">
        <f t="shared" ref="E140:E145" si="31">D140/1000</f>
        <v>0.72</v>
      </c>
    </row>
    <row r="141" spans="2:5" x14ac:dyDescent="0.3">
      <c r="B141" t="s">
        <v>1897</v>
      </c>
      <c r="D141">
        <v>260</v>
      </c>
      <c r="E141">
        <f t="shared" si="31"/>
        <v>0.26</v>
      </c>
    </row>
    <row r="142" spans="2:5" x14ac:dyDescent="0.3">
      <c r="B142" t="s">
        <v>1898</v>
      </c>
      <c r="D142">
        <v>360</v>
      </c>
      <c r="E142">
        <f t="shared" si="31"/>
        <v>0.36</v>
      </c>
    </row>
    <row r="143" spans="2:5" x14ac:dyDescent="0.3">
      <c r="B143" t="s">
        <v>1899</v>
      </c>
      <c r="D143">
        <v>580</v>
      </c>
      <c r="E143">
        <f t="shared" si="31"/>
        <v>0.57999999999999996</v>
      </c>
    </row>
    <row r="144" spans="2:5" x14ac:dyDescent="0.3">
      <c r="B144" t="s">
        <v>1900</v>
      </c>
      <c r="D144">
        <v>630</v>
      </c>
      <c r="E144">
        <f t="shared" si="31"/>
        <v>0.63</v>
      </c>
    </row>
    <row r="145" spans="2:5" x14ac:dyDescent="0.3">
      <c r="B145" t="s">
        <v>1901</v>
      </c>
      <c r="D145">
        <v>390</v>
      </c>
      <c r="E145">
        <f t="shared" si="31"/>
        <v>0.39</v>
      </c>
    </row>
    <row r="146" spans="2:5" x14ac:dyDescent="0.3">
      <c r="B146" t="s">
        <v>1902</v>
      </c>
      <c r="D146">
        <v>420</v>
      </c>
      <c r="E146">
        <f>D146/1000</f>
        <v>0.42</v>
      </c>
    </row>
    <row r="147" spans="2:5" x14ac:dyDescent="0.3">
      <c r="B147" t="s">
        <v>1891</v>
      </c>
      <c r="C147">
        <v>440</v>
      </c>
      <c r="E147">
        <f t="shared" si="30"/>
        <v>0.44</v>
      </c>
    </row>
    <row r="148" spans="2:5" x14ac:dyDescent="0.3">
      <c r="B148" t="s">
        <v>1892</v>
      </c>
      <c r="C148">
        <v>1900</v>
      </c>
      <c r="E148">
        <f t="shared" si="30"/>
        <v>1.9</v>
      </c>
    </row>
    <row r="149" spans="2:5" x14ac:dyDescent="0.3">
      <c r="B149" t="s">
        <v>1893</v>
      </c>
      <c r="C149">
        <v>910</v>
      </c>
      <c r="E149">
        <f t="shared" si="30"/>
        <v>0.91</v>
      </c>
    </row>
    <row r="150" spans="2:5" x14ac:dyDescent="0.3">
      <c r="B150" t="s">
        <v>1894</v>
      </c>
      <c r="C150">
        <v>490</v>
      </c>
      <c r="E150">
        <f t="shared" si="30"/>
        <v>0.49</v>
      </c>
    </row>
    <row r="152" spans="2:5" x14ac:dyDescent="0.3">
      <c r="C152">
        <f>SUM(C127:C151)</f>
        <v>11925</v>
      </c>
      <c r="D152">
        <f>SUM(D127:D151)</f>
        <v>4800</v>
      </c>
    </row>
  </sheetData>
  <autoFilter ref="A126:H150" xr:uid="{24698401-F332-4F18-9DDC-C9BD744DFCB8}"/>
  <mergeCells count="2">
    <mergeCell ref="B63:B64"/>
    <mergeCell ref="B65:B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E65FF-A224-478A-91D9-517F49214CB3}">
  <dimension ref="B2:Q28"/>
  <sheetViews>
    <sheetView topLeftCell="A11" workbookViewId="0">
      <selection activeCell="Q23" sqref="Q23"/>
    </sheetView>
  </sheetViews>
  <sheetFormatPr defaultRowHeight="14.4" x14ac:dyDescent="0.3"/>
  <cols>
    <col min="2" max="2" width="9.109375" style="183"/>
    <col min="3" max="3" width="55.44140625" customWidth="1"/>
    <col min="4" max="4" width="16.88671875" style="183" customWidth="1"/>
    <col min="5" max="5" width="9.109375" style="183"/>
    <col min="6" max="6" width="16.5546875" customWidth="1"/>
    <col min="14" max="14" width="9.109375" customWidth="1"/>
  </cols>
  <sheetData>
    <row r="2" spans="2:17" x14ac:dyDescent="0.3">
      <c r="E2" s="183" t="s">
        <v>1480</v>
      </c>
      <c r="F2" t="s">
        <v>1481</v>
      </c>
    </row>
    <row r="4" spans="2:17" x14ac:dyDescent="0.3">
      <c r="B4" s="183">
        <v>0</v>
      </c>
      <c r="C4">
        <v>0</v>
      </c>
      <c r="D4" s="183">
        <v>0</v>
      </c>
      <c r="E4" s="183">
        <v>0</v>
      </c>
      <c r="F4" s="183">
        <v>0</v>
      </c>
    </row>
    <row r="5" spans="2:17" ht="28.8" x14ac:dyDescent="0.3">
      <c r="B5" s="439">
        <v>937</v>
      </c>
      <c r="C5" s="440" t="s">
        <v>1433</v>
      </c>
      <c r="D5" s="439">
        <v>2650</v>
      </c>
      <c r="E5" s="183">
        <v>242</v>
      </c>
      <c r="F5" t="s">
        <v>1483</v>
      </c>
      <c r="G5" t="s">
        <v>1457</v>
      </c>
    </row>
    <row r="6" spans="2:17" ht="28.8" x14ac:dyDescent="0.3">
      <c r="B6" s="439">
        <v>937</v>
      </c>
      <c r="C6" s="440" t="s">
        <v>1434</v>
      </c>
      <c r="D6" s="439">
        <v>60</v>
      </c>
      <c r="E6" s="183">
        <v>243</v>
      </c>
      <c r="F6" t="s">
        <v>1484</v>
      </c>
    </row>
    <row r="7" spans="2:17" ht="28.8" x14ac:dyDescent="0.3">
      <c r="B7" s="443">
        <v>877</v>
      </c>
      <c r="C7" s="444" t="s">
        <v>1435</v>
      </c>
      <c r="D7" s="443">
        <v>353</v>
      </c>
      <c r="E7" s="183">
        <v>244</v>
      </c>
      <c r="F7" t="s">
        <v>1485</v>
      </c>
    </row>
    <row r="8" spans="2:17" ht="28.8" x14ac:dyDescent="0.3">
      <c r="B8" s="441">
        <v>878</v>
      </c>
      <c r="C8" s="442" t="s">
        <v>1436</v>
      </c>
      <c r="D8" s="441">
        <v>828</v>
      </c>
      <c r="E8" s="183">
        <v>245</v>
      </c>
      <c r="F8" t="s">
        <v>1486</v>
      </c>
    </row>
    <row r="9" spans="2:17" ht="28.8" x14ac:dyDescent="0.3">
      <c r="B9" s="439">
        <v>937</v>
      </c>
      <c r="C9" s="440" t="s">
        <v>1437</v>
      </c>
      <c r="D9" s="439">
        <v>250</v>
      </c>
      <c r="E9" s="183">
        <v>246</v>
      </c>
      <c r="F9" t="s">
        <v>1487</v>
      </c>
    </row>
    <row r="10" spans="2:17" ht="28.8" x14ac:dyDescent="0.3">
      <c r="B10" s="439">
        <v>937</v>
      </c>
      <c r="C10" s="440" t="s">
        <v>1438</v>
      </c>
      <c r="D10" s="439">
        <v>289</v>
      </c>
      <c r="E10" s="183">
        <v>247</v>
      </c>
      <c r="F10" t="s">
        <v>1488</v>
      </c>
    </row>
    <row r="11" spans="2:17" ht="28.8" x14ac:dyDescent="0.3">
      <c r="B11" s="439">
        <v>937</v>
      </c>
      <c r="C11" s="440" t="s">
        <v>1439</v>
      </c>
      <c r="D11" s="439">
        <v>327</v>
      </c>
      <c r="E11" s="183">
        <v>248</v>
      </c>
      <c r="F11" t="s">
        <v>1489</v>
      </c>
      <c r="Q11">
        <v>80.5</v>
      </c>
    </row>
    <row r="12" spans="2:17" ht="28.8" x14ac:dyDescent="0.3">
      <c r="B12" s="439">
        <v>937</v>
      </c>
      <c r="C12" s="440" t="s">
        <v>1440</v>
      </c>
      <c r="D12" s="439">
        <v>220</v>
      </c>
      <c r="E12" s="183">
        <v>249</v>
      </c>
      <c r="F12" t="s">
        <v>1490</v>
      </c>
      <c r="Q12">
        <v>107.5</v>
      </c>
    </row>
    <row r="13" spans="2:17" ht="28.8" x14ac:dyDescent="0.3">
      <c r="B13" s="439">
        <v>937</v>
      </c>
      <c r="C13" s="440" t="s">
        <v>1439</v>
      </c>
      <c r="D13" s="439">
        <v>230</v>
      </c>
      <c r="E13" s="183">
        <v>250</v>
      </c>
      <c r="F13" t="s">
        <v>1491</v>
      </c>
      <c r="Q13">
        <v>182.5</v>
      </c>
    </row>
    <row r="14" spans="2:17" ht="28.8" x14ac:dyDescent="0.3">
      <c r="B14" s="443">
        <v>877</v>
      </c>
      <c r="C14" s="444" t="s">
        <v>1441</v>
      </c>
      <c r="D14" s="443">
        <v>210</v>
      </c>
      <c r="E14" s="183">
        <v>251</v>
      </c>
      <c r="F14" t="s">
        <v>1492</v>
      </c>
      <c r="Q14">
        <v>217.5</v>
      </c>
    </row>
    <row r="15" spans="2:17" ht="28.8" x14ac:dyDescent="0.3">
      <c r="B15" s="443">
        <v>877</v>
      </c>
      <c r="C15" s="444" t="s">
        <v>1442</v>
      </c>
      <c r="D15" s="443">
        <v>200</v>
      </c>
      <c r="E15" s="183">
        <v>252</v>
      </c>
      <c r="F15" t="s">
        <v>1493</v>
      </c>
      <c r="Q15">
        <v>241.5</v>
      </c>
    </row>
    <row r="16" spans="2:17" ht="28.8" x14ac:dyDescent="0.3">
      <c r="B16" s="443">
        <v>877</v>
      </c>
      <c r="C16" s="444" t="s">
        <v>1443</v>
      </c>
      <c r="D16" s="443">
        <v>377</v>
      </c>
      <c r="E16" s="183">
        <v>253</v>
      </c>
      <c r="F16" t="s">
        <v>1494</v>
      </c>
      <c r="Q16">
        <v>363.5</v>
      </c>
    </row>
    <row r="17" spans="2:17" ht="28.8" x14ac:dyDescent="0.3">
      <c r="B17" s="443">
        <v>877</v>
      </c>
      <c r="C17" s="444" t="s">
        <v>1444</v>
      </c>
      <c r="D17" s="443">
        <v>363</v>
      </c>
      <c r="E17" s="183">
        <v>254</v>
      </c>
      <c r="F17" t="s">
        <v>1495</v>
      </c>
      <c r="Q17">
        <v>396.5</v>
      </c>
    </row>
    <row r="18" spans="2:17" ht="28.8" x14ac:dyDescent="0.3">
      <c r="B18" s="441">
        <v>878</v>
      </c>
      <c r="C18" s="442" t="s">
        <v>1445</v>
      </c>
      <c r="D18" s="441">
        <v>435</v>
      </c>
      <c r="E18" s="183">
        <v>255</v>
      </c>
      <c r="F18" t="s">
        <v>1496</v>
      </c>
      <c r="Q18">
        <v>398.5</v>
      </c>
    </row>
    <row r="19" spans="2:17" ht="28.8" x14ac:dyDescent="0.3">
      <c r="B19" s="443">
        <v>877</v>
      </c>
      <c r="C19" s="444" t="s">
        <v>1446</v>
      </c>
      <c r="D19" s="443">
        <v>360</v>
      </c>
      <c r="E19" s="183">
        <v>256</v>
      </c>
      <c r="F19" t="s">
        <v>1497</v>
      </c>
      <c r="Q19">
        <v>235</v>
      </c>
    </row>
    <row r="20" spans="2:17" ht="28.8" x14ac:dyDescent="0.3">
      <c r="B20" s="443">
        <v>877</v>
      </c>
      <c r="C20" s="444" t="s">
        <v>1447</v>
      </c>
      <c r="D20" s="443">
        <v>430</v>
      </c>
      <c r="E20" s="183">
        <v>257</v>
      </c>
      <c r="F20" t="s">
        <v>1498</v>
      </c>
      <c r="Q20">
        <v>398.5</v>
      </c>
    </row>
    <row r="21" spans="2:17" ht="28.8" x14ac:dyDescent="0.3">
      <c r="B21" s="441">
        <v>878</v>
      </c>
      <c r="C21" s="442" t="s">
        <v>1448</v>
      </c>
      <c r="D21" s="441">
        <v>413</v>
      </c>
      <c r="E21" s="183">
        <v>258</v>
      </c>
      <c r="F21" t="s">
        <v>1499</v>
      </c>
      <c r="Q21">
        <f>SUM(Q11:Q20)</f>
        <v>2621.5</v>
      </c>
    </row>
    <row r="22" spans="2:17" ht="28.8" x14ac:dyDescent="0.3">
      <c r="B22" s="441">
        <v>878</v>
      </c>
      <c r="C22" s="442" t="s">
        <v>1449</v>
      </c>
      <c r="D22" s="441">
        <v>409</v>
      </c>
      <c r="E22" s="183">
        <v>259</v>
      </c>
      <c r="F22" t="s">
        <v>1500</v>
      </c>
      <c r="Q22">
        <f>Q21*2</f>
        <v>5243</v>
      </c>
    </row>
    <row r="23" spans="2:17" ht="28.8" x14ac:dyDescent="0.3">
      <c r="B23" s="441">
        <v>878</v>
      </c>
      <c r="C23" s="442" t="s">
        <v>1450</v>
      </c>
      <c r="D23" s="441">
        <v>414</v>
      </c>
      <c r="E23" s="183">
        <v>260</v>
      </c>
      <c r="F23" t="s">
        <v>1501</v>
      </c>
      <c r="Q23">
        <f>Q22*2</f>
        <v>10486</v>
      </c>
    </row>
    <row r="24" spans="2:17" ht="28.8" x14ac:dyDescent="0.3">
      <c r="B24" s="441">
        <v>878</v>
      </c>
      <c r="C24" s="442" t="s">
        <v>1451</v>
      </c>
      <c r="D24" s="441">
        <v>410</v>
      </c>
      <c r="E24" s="183">
        <v>261</v>
      </c>
      <c r="F24" t="s">
        <v>1502</v>
      </c>
    </row>
    <row r="25" spans="2:17" ht="28.8" x14ac:dyDescent="0.3">
      <c r="B25" s="443">
        <v>877</v>
      </c>
      <c r="C25" s="444" t="s">
        <v>1452</v>
      </c>
      <c r="D25" s="443">
        <v>645</v>
      </c>
      <c r="E25" s="183">
        <v>262</v>
      </c>
      <c r="F25" t="s">
        <v>1503</v>
      </c>
    </row>
    <row r="26" spans="2:17" ht="57.6" x14ac:dyDescent="0.3">
      <c r="C26" s="438" t="s">
        <v>1453</v>
      </c>
      <c r="D26" s="183">
        <v>1</v>
      </c>
      <c r="F26" t="s">
        <v>1504</v>
      </c>
    </row>
    <row r="27" spans="2:17" ht="57.6" x14ac:dyDescent="0.3">
      <c r="C27" s="438" t="s">
        <v>1454</v>
      </c>
      <c r="D27" s="183">
        <v>1</v>
      </c>
      <c r="F27" t="s">
        <v>1505</v>
      </c>
    </row>
    <row r="28" spans="2:17" ht="57.6" x14ac:dyDescent="0.3">
      <c r="C28" s="438" t="s">
        <v>1455</v>
      </c>
      <c r="D28" s="183">
        <v>1</v>
      </c>
      <c r="F28" t="s">
        <v>1506</v>
      </c>
    </row>
  </sheetData>
  <autoFilter ref="B4:F28" xr:uid="{1CBE65FF-A224-478A-91D9-517F49214CB3}"/>
  <phoneticPr fontId="3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N747"/>
  <sheetViews>
    <sheetView topLeftCell="C211" workbookViewId="0">
      <selection activeCell="C216" sqref="C216:D216"/>
    </sheetView>
  </sheetViews>
  <sheetFormatPr defaultRowHeight="14.4" x14ac:dyDescent="0.3"/>
  <cols>
    <col min="4" max="4" width="65" customWidth="1"/>
    <col min="10" max="10" width="65.5546875" customWidth="1"/>
    <col min="13" max="13" width="72.88671875" customWidth="1"/>
  </cols>
  <sheetData>
    <row r="1" spans="3:14" x14ac:dyDescent="0.3">
      <c r="J1" s="446">
        <v>45861</v>
      </c>
      <c r="M1" s="446">
        <v>45864</v>
      </c>
    </row>
    <row r="2" spans="3:14" ht="18" x14ac:dyDescent="0.3">
      <c r="I2" s="437" t="s">
        <v>1429</v>
      </c>
      <c r="M2" s="437" t="s">
        <v>1429</v>
      </c>
    </row>
    <row r="3" spans="3:14" ht="15" thickBot="1" x14ac:dyDescent="0.35">
      <c r="C3" s="386" t="s">
        <v>1138</v>
      </c>
      <c r="I3" s="416" t="s">
        <v>1430</v>
      </c>
      <c r="M3" s="416" t="s">
        <v>1430</v>
      </c>
    </row>
    <row r="4" spans="3:14" ht="15" thickBot="1" x14ac:dyDescent="0.35">
      <c r="C4" s="837">
        <v>1</v>
      </c>
      <c r="D4" s="839" t="s">
        <v>897</v>
      </c>
      <c r="I4" s="836" t="s">
        <v>1431</v>
      </c>
      <c r="J4" s="836"/>
      <c r="K4" s="418"/>
      <c r="L4" s="418"/>
      <c r="M4" s="836" t="s">
        <v>1431</v>
      </c>
      <c r="N4" s="836"/>
    </row>
    <row r="5" spans="3:14" ht="15" thickBot="1" x14ac:dyDescent="0.35">
      <c r="C5" s="838"/>
      <c r="D5" s="840"/>
      <c r="I5" s="841">
        <v>1</v>
      </c>
      <c r="J5" s="837" t="s">
        <v>897</v>
      </c>
      <c r="K5" s="418"/>
      <c r="L5" s="418"/>
      <c r="M5" t="s">
        <v>685</v>
      </c>
    </row>
    <row r="6" spans="3:14" ht="15" thickBot="1" x14ac:dyDescent="0.35">
      <c r="C6" s="390">
        <f>C4+1</f>
        <v>2</v>
      </c>
      <c r="D6" s="393" t="s">
        <v>898</v>
      </c>
      <c r="I6" s="842"/>
      <c r="J6" s="843"/>
      <c r="K6" s="417"/>
      <c r="L6" s="418"/>
      <c r="M6" t="s">
        <v>1587</v>
      </c>
    </row>
    <row r="7" spans="3:14" ht="29.4" thickBot="1" x14ac:dyDescent="0.35">
      <c r="C7" s="390">
        <f t="shared" ref="C7:C70" si="0">C5+1</f>
        <v>1</v>
      </c>
      <c r="D7" s="393" t="s">
        <v>906</v>
      </c>
      <c r="I7" s="419">
        <f>I5+1</f>
        <v>2</v>
      </c>
      <c r="J7" s="420" t="s">
        <v>898</v>
      </c>
      <c r="K7" s="418"/>
      <c r="L7" s="418"/>
      <c r="M7" t="s">
        <v>623</v>
      </c>
    </row>
    <row r="8" spans="3:14" ht="29.4" thickBot="1" x14ac:dyDescent="0.35">
      <c r="C8" s="390">
        <f t="shared" si="0"/>
        <v>3</v>
      </c>
      <c r="D8" s="397" t="s">
        <v>909</v>
      </c>
      <c r="I8" s="419">
        <f>I7+1</f>
        <v>3</v>
      </c>
      <c r="J8" s="420" t="s">
        <v>906</v>
      </c>
      <c r="K8" s="418"/>
      <c r="L8" s="418"/>
      <c r="M8" t="s">
        <v>938</v>
      </c>
    </row>
    <row r="9" spans="3:14" ht="29.4" thickBot="1" x14ac:dyDescent="0.35">
      <c r="C9" s="390">
        <f t="shared" si="0"/>
        <v>2</v>
      </c>
      <c r="D9" s="393" t="s">
        <v>910</v>
      </c>
      <c r="I9" s="419">
        <f>I8+1</f>
        <v>4</v>
      </c>
      <c r="J9" s="420" t="s">
        <v>909</v>
      </c>
      <c r="K9" s="418"/>
      <c r="L9" s="418"/>
      <c r="M9" t="s">
        <v>943</v>
      </c>
    </row>
    <row r="10" spans="3:14" ht="29.4" thickBot="1" x14ac:dyDescent="0.35">
      <c r="C10" s="390">
        <f t="shared" si="0"/>
        <v>4</v>
      </c>
      <c r="D10" s="393" t="s">
        <v>899</v>
      </c>
      <c r="I10" s="419">
        <v>2</v>
      </c>
      <c r="J10" s="420" t="s">
        <v>910</v>
      </c>
      <c r="K10" s="418"/>
      <c r="L10" s="418"/>
      <c r="M10" t="s">
        <v>1162</v>
      </c>
    </row>
    <row r="11" spans="3:14" ht="15" thickBot="1" x14ac:dyDescent="0.35">
      <c r="C11" s="390">
        <f t="shared" si="0"/>
        <v>3</v>
      </c>
      <c r="D11" s="393" t="s">
        <v>900</v>
      </c>
      <c r="I11" s="419">
        <v>4</v>
      </c>
      <c r="J11" s="420" t="s">
        <v>899</v>
      </c>
      <c r="K11" s="418"/>
      <c r="L11" s="418"/>
      <c r="M11" t="s">
        <v>1163</v>
      </c>
    </row>
    <row r="12" spans="3:14" ht="15" thickBot="1" x14ac:dyDescent="0.35">
      <c r="C12" s="390">
        <f t="shared" si="0"/>
        <v>5</v>
      </c>
      <c r="D12" s="393" t="s">
        <v>901</v>
      </c>
      <c r="I12" s="419">
        <v>3</v>
      </c>
      <c r="J12" s="420" t="s">
        <v>900</v>
      </c>
      <c r="K12" s="418"/>
      <c r="L12" s="418"/>
      <c r="M12" t="s">
        <v>1164</v>
      </c>
    </row>
    <row r="13" spans="3:14" ht="29.4" thickBot="1" x14ac:dyDescent="0.35">
      <c r="C13" s="390">
        <f t="shared" si="0"/>
        <v>4</v>
      </c>
      <c r="D13" s="393" t="s">
        <v>905</v>
      </c>
      <c r="I13" s="419">
        <v>5</v>
      </c>
      <c r="J13" s="420" t="s">
        <v>901</v>
      </c>
      <c r="K13" s="418"/>
      <c r="L13" s="418"/>
      <c r="M13" t="s">
        <v>1165</v>
      </c>
    </row>
    <row r="14" spans="3:14" ht="29.4" thickBot="1" x14ac:dyDescent="0.35">
      <c r="C14" s="390">
        <f t="shared" si="0"/>
        <v>6</v>
      </c>
      <c r="D14" s="393" t="s">
        <v>1030</v>
      </c>
      <c r="I14" s="419">
        <v>4</v>
      </c>
      <c r="J14" s="420" t="s">
        <v>905</v>
      </c>
      <c r="K14" s="418"/>
      <c r="L14" s="418"/>
      <c r="M14" t="s">
        <v>1166</v>
      </c>
    </row>
    <row r="15" spans="3:14" ht="29.4" thickBot="1" x14ac:dyDescent="0.35">
      <c r="C15" s="390">
        <f t="shared" si="0"/>
        <v>5</v>
      </c>
      <c r="D15" s="393" t="s">
        <v>902</v>
      </c>
      <c r="I15" s="419">
        <v>6</v>
      </c>
      <c r="J15" s="420" t="s">
        <v>1030</v>
      </c>
      <c r="K15" s="418"/>
      <c r="L15" s="418"/>
      <c r="M15" t="s">
        <v>1167</v>
      </c>
    </row>
    <row r="16" spans="3:14" ht="15" thickBot="1" x14ac:dyDescent="0.35">
      <c r="C16" s="390">
        <f t="shared" si="0"/>
        <v>7</v>
      </c>
      <c r="D16" s="393" t="s">
        <v>903</v>
      </c>
      <c r="I16" s="419">
        <v>5</v>
      </c>
      <c r="J16" s="420" t="s">
        <v>902</v>
      </c>
      <c r="K16" s="418"/>
      <c r="L16" s="418"/>
      <c r="M16" t="s">
        <v>1168</v>
      </c>
    </row>
    <row r="17" spans="3:13" ht="43.5" customHeight="1" thickBot="1" x14ac:dyDescent="0.35">
      <c r="C17" s="387">
        <f t="shared" si="0"/>
        <v>6</v>
      </c>
      <c r="D17" s="394" t="s">
        <v>904</v>
      </c>
      <c r="I17" s="419">
        <v>7</v>
      </c>
      <c r="J17" s="420" t="s">
        <v>903</v>
      </c>
      <c r="K17" s="418"/>
      <c r="L17" s="418"/>
      <c r="M17" t="s">
        <v>1169</v>
      </c>
    </row>
    <row r="18" spans="3:13" ht="43.8" thickBot="1" x14ac:dyDescent="0.35">
      <c r="C18" s="390">
        <f t="shared" si="0"/>
        <v>8</v>
      </c>
      <c r="D18" s="393" t="s">
        <v>815</v>
      </c>
      <c r="I18" s="419">
        <v>6</v>
      </c>
      <c r="J18" s="420" t="s">
        <v>904</v>
      </c>
      <c r="K18" s="418"/>
      <c r="L18" s="418"/>
      <c r="M18" t="s">
        <v>1170</v>
      </c>
    </row>
    <row r="19" spans="3:13" ht="15" thickBot="1" x14ac:dyDescent="0.35">
      <c r="C19" s="390">
        <f t="shared" si="0"/>
        <v>7</v>
      </c>
      <c r="D19" s="393" t="s">
        <v>673</v>
      </c>
      <c r="I19" s="419">
        <v>8</v>
      </c>
      <c r="J19" s="420" t="s">
        <v>815</v>
      </c>
      <c r="K19" s="418"/>
      <c r="L19" s="418"/>
      <c r="M19" t="s">
        <v>1171</v>
      </c>
    </row>
    <row r="20" spans="3:13" ht="15" thickBot="1" x14ac:dyDescent="0.35">
      <c r="C20" s="390">
        <f t="shared" si="0"/>
        <v>9</v>
      </c>
      <c r="D20" s="393" t="s">
        <v>605</v>
      </c>
      <c r="I20" s="419">
        <v>7</v>
      </c>
      <c r="J20" s="420" t="s">
        <v>673</v>
      </c>
      <c r="K20" s="418"/>
      <c r="L20" s="418"/>
      <c r="M20" t="s">
        <v>1172</v>
      </c>
    </row>
    <row r="21" spans="3:13" ht="29.4" thickBot="1" x14ac:dyDescent="0.35">
      <c r="C21" s="390">
        <f t="shared" si="0"/>
        <v>8</v>
      </c>
      <c r="D21" s="393" t="s">
        <v>606</v>
      </c>
      <c r="I21" s="419">
        <v>9</v>
      </c>
      <c r="J21" s="420" t="s">
        <v>605</v>
      </c>
      <c r="K21" s="418"/>
      <c r="L21" s="418"/>
      <c r="M21" t="s">
        <v>1196</v>
      </c>
    </row>
    <row r="22" spans="3:13" ht="29.4" thickBot="1" x14ac:dyDescent="0.35">
      <c r="C22" s="390">
        <f t="shared" si="0"/>
        <v>10</v>
      </c>
      <c r="D22" s="393" t="s">
        <v>819</v>
      </c>
      <c r="I22" s="419">
        <v>8</v>
      </c>
      <c r="J22" s="420" t="s">
        <v>606</v>
      </c>
      <c r="K22" s="418"/>
      <c r="L22" s="418"/>
      <c r="M22" t="s">
        <v>1197</v>
      </c>
    </row>
    <row r="23" spans="3:13" ht="15" thickBot="1" x14ac:dyDescent="0.35">
      <c r="C23" s="390">
        <f t="shared" si="0"/>
        <v>9</v>
      </c>
      <c r="D23" s="393" t="s">
        <v>818</v>
      </c>
      <c r="I23" s="419">
        <v>10</v>
      </c>
      <c r="J23" s="420" t="s">
        <v>819</v>
      </c>
      <c r="K23" s="418"/>
      <c r="L23" s="418"/>
      <c r="M23" t="s">
        <v>1173</v>
      </c>
    </row>
    <row r="24" spans="3:13" ht="15" thickBot="1" x14ac:dyDescent="0.35">
      <c r="C24" s="390">
        <f t="shared" si="0"/>
        <v>11</v>
      </c>
      <c r="D24" s="393" t="s">
        <v>607</v>
      </c>
      <c r="I24" s="419">
        <v>9</v>
      </c>
      <c r="J24" s="420" t="s">
        <v>818</v>
      </c>
      <c r="K24" s="418"/>
      <c r="L24" s="418"/>
      <c r="M24" t="s">
        <v>1174</v>
      </c>
    </row>
    <row r="25" spans="3:13" ht="15" thickBot="1" x14ac:dyDescent="0.35">
      <c r="C25" s="390">
        <f t="shared" si="0"/>
        <v>10</v>
      </c>
      <c r="D25" s="393" t="s">
        <v>608</v>
      </c>
      <c r="I25" s="419">
        <v>11</v>
      </c>
      <c r="J25" s="420" t="s">
        <v>607</v>
      </c>
      <c r="K25" s="418"/>
      <c r="L25" s="418"/>
      <c r="M25" t="s">
        <v>1183</v>
      </c>
    </row>
    <row r="26" spans="3:13" ht="15" thickBot="1" x14ac:dyDescent="0.35">
      <c r="C26" s="387">
        <f t="shared" si="0"/>
        <v>12</v>
      </c>
      <c r="D26" s="394" t="s">
        <v>615</v>
      </c>
      <c r="I26" s="419">
        <v>10</v>
      </c>
      <c r="J26" s="420" t="s">
        <v>608</v>
      </c>
      <c r="K26" s="418"/>
      <c r="L26" s="418"/>
      <c r="M26" t="s">
        <v>1175</v>
      </c>
    </row>
    <row r="27" spans="3:13" ht="15" thickBot="1" x14ac:dyDescent="0.35">
      <c r="C27" s="390">
        <f t="shared" si="0"/>
        <v>11</v>
      </c>
      <c r="D27" s="393" t="s">
        <v>618</v>
      </c>
      <c r="I27" s="419">
        <v>12</v>
      </c>
      <c r="J27" s="420" t="s">
        <v>615</v>
      </c>
      <c r="K27" s="418"/>
      <c r="L27" s="418"/>
      <c r="M27" t="s">
        <v>1176</v>
      </c>
    </row>
    <row r="28" spans="3:13" ht="15" thickBot="1" x14ac:dyDescent="0.35">
      <c r="C28" s="390">
        <f t="shared" si="0"/>
        <v>13</v>
      </c>
      <c r="D28" s="393" t="s">
        <v>689</v>
      </c>
      <c r="I28" s="419">
        <v>11</v>
      </c>
      <c r="J28" s="420" t="s">
        <v>618</v>
      </c>
      <c r="K28" s="418"/>
      <c r="L28" s="418"/>
      <c r="M28" t="s">
        <v>1177</v>
      </c>
    </row>
    <row r="29" spans="3:13" ht="15" thickBot="1" x14ac:dyDescent="0.35">
      <c r="C29" s="390">
        <f t="shared" si="0"/>
        <v>12</v>
      </c>
      <c r="D29" s="393" t="s">
        <v>622</v>
      </c>
      <c r="I29" s="419">
        <v>13</v>
      </c>
      <c r="J29" s="420" t="s">
        <v>689</v>
      </c>
      <c r="K29" s="418"/>
      <c r="L29" s="418"/>
      <c r="M29" t="s">
        <v>1178</v>
      </c>
    </row>
    <row r="30" spans="3:13" ht="29.4" thickBot="1" x14ac:dyDescent="0.35">
      <c r="C30" s="387">
        <f t="shared" si="0"/>
        <v>14</v>
      </c>
      <c r="D30" s="394" t="s">
        <v>623</v>
      </c>
      <c r="I30" s="419">
        <v>12</v>
      </c>
      <c r="J30" s="420" t="s">
        <v>622</v>
      </c>
      <c r="K30" s="418"/>
      <c r="L30" s="418"/>
      <c r="M30" t="s">
        <v>1179</v>
      </c>
    </row>
    <row r="31" spans="3:13" ht="29.4" thickBot="1" x14ac:dyDescent="0.35">
      <c r="C31" s="390">
        <f t="shared" si="0"/>
        <v>13</v>
      </c>
      <c r="D31" s="393" t="s">
        <v>624</v>
      </c>
      <c r="I31" s="430">
        <v>14</v>
      </c>
      <c r="J31" s="431" t="s">
        <v>623</v>
      </c>
      <c r="K31" s="418"/>
      <c r="L31" s="418"/>
      <c r="M31" t="s">
        <v>1180</v>
      </c>
    </row>
    <row r="32" spans="3:13" ht="29.4" thickBot="1" x14ac:dyDescent="0.35">
      <c r="C32" s="390">
        <f t="shared" si="0"/>
        <v>15</v>
      </c>
      <c r="D32" s="393" t="s">
        <v>625</v>
      </c>
      <c r="I32" s="419">
        <v>13</v>
      </c>
      <c r="J32" s="420" t="s">
        <v>624</v>
      </c>
      <c r="K32" s="418"/>
      <c r="L32" s="418"/>
      <c r="M32" t="s">
        <v>1181</v>
      </c>
    </row>
    <row r="33" spans="3:13" ht="15" thickBot="1" x14ac:dyDescent="0.35">
      <c r="C33" s="390">
        <f t="shared" si="0"/>
        <v>14</v>
      </c>
      <c r="D33" s="393" t="s">
        <v>626</v>
      </c>
      <c r="I33" s="419">
        <v>15</v>
      </c>
      <c r="J33" s="420" t="s">
        <v>625</v>
      </c>
      <c r="K33" s="418"/>
      <c r="L33" s="418"/>
      <c r="M33" t="s">
        <v>1182</v>
      </c>
    </row>
    <row r="34" spans="3:13" ht="15" thickBot="1" x14ac:dyDescent="0.35">
      <c r="C34" s="390">
        <f t="shared" si="0"/>
        <v>16</v>
      </c>
      <c r="D34" s="393" t="s">
        <v>874</v>
      </c>
      <c r="I34" s="419">
        <v>14</v>
      </c>
      <c r="J34" s="420" t="s">
        <v>626</v>
      </c>
      <c r="K34" s="418"/>
      <c r="L34" s="418"/>
      <c r="M34" t="s">
        <v>1184</v>
      </c>
    </row>
    <row r="35" spans="3:13" ht="15" thickBot="1" x14ac:dyDescent="0.35">
      <c r="C35" s="390">
        <f t="shared" si="0"/>
        <v>15</v>
      </c>
      <c r="D35" s="393" t="s">
        <v>874</v>
      </c>
      <c r="I35" s="419">
        <v>16</v>
      </c>
      <c r="J35" s="420" t="s">
        <v>874</v>
      </c>
      <c r="K35" s="418"/>
      <c r="L35" s="418"/>
      <c r="M35" t="s">
        <v>1185</v>
      </c>
    </row>
    <row r="36" spans="3:13" ht="15" thickBot="1" x14ac:dyDescent="0.35">
      <c r="C36" s="390">
        <f t="shared" si="0"/>
        <v>17</v>
      </c>
      <c r="D36" s="393" t="s">
        <v>875</v>
      </c>
      <c r="I36" s="419">
        <v>15</v>
      </c>
      <c r="J36" s="420" t="s">
        <v>874</v>
      </c>
      <c r="K36" s="418"/>
      <c r="L36" s="418"/>
      <c r="M36" t="s">
        <v>1186</v>
      </c>
    </row>
    <row r="37" spans="3:13" ht="15" thickBot="1" x14ac:dyDescent="0.35">
      <c r="C37" s="390">
        <f t="shared" si="0"/>
        <v>16</v>
      </c>
      <c r="D37" s="393" t="s">
        <v>876</v>
      </c>
      <c r="I37" s="419">
        <v>17</v>
      </c>
      <c r="J37" s="420" t="s">
        <v>875</v>
      </c>
      <c r="K37" s="418"/>
      <c r="L37" s="418"/>
      <c r="M37" t="s">
        <v>1187</v>
      </c>
    </row>
    <row r="38" spans="3:13" ht="15" thickBot="1" x14ac:dyDescent="0.35">
      <c r="C38" s="390">
        <f t="shared" si="0"/>
        <v>18</v>
      </c>
      <c r="D38" s="393" t="s">
        <v>877</v>
      </c>
      <c r="I38" s="419">
        <v>16</v>
      </c>
      <c r="J38" s="420" t="s">
        <v>876</v>
      </c>
      <c r="K38" s="418"/>
      <c r="L38" s="418"/>
      <c r="M38" t="s">
        <v>1188</v>
      </c>
    </row>
    <row r="39" spans="3:13" ht="15" thickBot="1" x14ac:dyDescent="0.35">
      <c r="C39" s="390">
        <f t="shared" si="0"/>
        <v>17</v>
      </c>
      <c r="D39" s="393" t="s">
        <v>658</v>
      </c>
      <c r="I39" s="419">
        <v>18</v>
      </c>
      <c r="J39" s="420" t="s">
        <v>877</v>
      </c>
      <c r="K39" s="418"/>
      <c r="L39" s="418"/>
      <c r="M39" t="s">
        <v>1189</v>
      </c>
    </row>
    <row r="40" spans="3:13" ht="29.4" thickBot="1" x14ac:dyDescent="0.35">
      <c r="C40" s="390">
        <f t="shared" si="0"/>
        <v>19</v>
      </c>
      <c r="D40" s="393" t="s">
        <v>907</v>
      </c>
      <c r="I40" s="419">
        <v>17</v>
      </c>
      <c r="J40" s="420" t="s">
        <v>658</v>
      </c>
      <c r="K40" s="418"/>
      <c r="L40" s="418"/>
      <c r="M40" t="s">
        <v>1190</v>
      </c>
    </row>
    <row r="41" spans="3:13" ht="29.4" thickBot="1" x14ac:dyDescent="0.35">
      <c r="C41" s="390">
        <f t="shared" si="0"/>
        <v>18</v>
      </c>
      <c r="D41" s="393" t="s">
        <v>961</v>
      </c>
      <c r="I41" s="419">
        <v>19</v>
      </c>
      <c r="J41" s="420" t="s">
        <v>907</v>
      </c>
      <c r="K41" s="418"/>
      <c r="L41" s="418"/>
      <c r="M41" t="s">
        <v>1191</v>
      </c>
    </row>
    <row r="42" spans="3:13" ht="15" thickBot="1" x14ac:dyDescent="0.35">
      <c r="C42" s="390">
        <f t="shared" si="0"/>
        <v>20</v>
      </c>
      <c r="D42" s="393" t="s">
        <v>962</v>
      </c>
      <c r="I42" s="419">
        <v>18</v>
      </c>
      <c r="J42" s="420" t="s">
        <v>961</v>
      </c>
      <c r="K42" s="418"/>
      <c r="L42" s="418"/>
      <c r="M42" t="s">
        <v>1192</v>
      </c>
    </row>
    <row r="43" spans="3:13" ht="15" thickBot="1" x14ac:dyDescent="0.35">
      <c r="C43" s="390">
        <f t="shared" si="0"/>
        <v>19</v>
      </c>
      <c r="D43" s="393" t="s">
        <v>961</v>
      </c>
      <c r="I43" s="419">
        <v>20</v>
      </c>
      <c r="J43" s="420" t="s">
        <v>962</v>
      </c>
      <c r="K43" s="418"/>
      <c r="L43" s="418"/>
      <c r="M43" t="s">
        <v>1193</v>
      </c>
    </row>
    <row r="44" spans="3:13" ht="15" thickBot="1" x14ac:dyDescent="0.35">
      <c r="C44" s="390">
        <f t="shared" si="0"/>
        <v>21</v>
      </c>
      <c r="D44" s="393" t="s">
        <v>962</v>
      </c>
      <c r="I44" s="419">
        <v>19</v>
      </c>
      <c r="J44" s="420" t="s">
        <v>961</v>
      </c>
      <c r="K44" s="418"/>
      <c r="L44" s="418"/>
      <c r="M44" t="s">
        <v>1194</v>
      </c>
    </row>
    <row r="45" spans="3:13" ht="15" thickBot="1" x14ac:dyDescent="0.35">
      <c r="C45" s="390">
        <f t="shared" si="0"/>
        <v>20</v>
      </c>
      <c r="D45" s="395" t="s">
        <v>85</v>
      </c>
      <c r="I45" s="419">
        <v>21</v>
      </c>
      <c r="J45" s="420" t="s">
        <v>962</v>
      </c>
      <c r="K45" s="418"/>
      <c r="L45" s="418"/>
      <c r="M45" t="s">
        <v>1195</v>
      </c>
    </row>
    <row r="46" spans="3:13" ht="29.4" thickBot="1" x14ac:dyDescent="0.35">
      <c r="C46" s="390">
        <f t="shared" si="0"/>
        <v>22</v>
      </c>
      <c r="D46" s="393" t="s">
        <v>963</v>
      </c>
      <c r="I46" s="419">
        <v>20</v>
      </c>
      <c r="J46" s="421" t="s">
        <v>85</v>
      </c>
      <c r="K46" s="418"/>
      <c r="L46" s="418"/>
      <c r="M46" t="s">
        <v>1198</v>
      </c>
    </row>
    <row r="47" spans="3:13" ht="29.4" thickBot="1" x14ac:dyDescent="0.35">
      <c r="C47" s="390">
        <f t="shared" si="0"/>
        <v>21</v>
      </c>
      <c r="D47" s="393" t="s">
        <v>964</v>
      </c>
      <c r="I47" s="419">
        <v>22</v>
      </c>
      <c r="J47" s="420" t="s">
        <v>963</v>
      </c>
      <c r="K47" s="418"/>
      <c r="L47" s="418"/>
      <c r="M47" t="s">
        <v>1202</v>
      </c>
    </row>
    <row r="48" spans="3:13" ht="29.4" thickBot="1" x14ac:dyDescent="0.35">
      <c r="C48" s="390">
        <f t="shared" si="0"/>
        <v>23</v>
      </c>
      <c r="D48" s="393" t="s">
        <v>965</v>
      </c>
      <c r="I48" s="419">
        <v>21</v>
      </c>
      <c r="J48" s="420" t="s">
        <v>964</v>
      </c>
      <c r="K48" s="418"/>
      <c r="L48" s="418"/>
      <c r="M48" t="s">
        <v>1221</v>
      </c>
    </row>
    <row r="49" spans="3:13" ht="29.4" thickBot="1" x14ac:dyDescent="0.35">
      <c r="C49" s="390">
        <f t="shared" si="0"/>
        <v>22</v>
      </c>
      <c r="D49" s="393" t="s">
        <v>965</v>
      </c>
      <c r="I49" s="419">
        <v>23</v>
      </c>
      <c r="J49" s="420" t="s">
        <v>965</v>
      </c>
      <c r="K49" s="418"/>
      <c r="L49" s="418"/>
      <c r="M49" t="s">
        <v>1222</v>
      </c>
    </row>
    <row r="50" spans="3:13" ht="29.4" thickBot="1" x14ac:dyDescent="0.35">
      <c r="C50" s="387">
        <f t="shared" si="0"/>
        <v>24</v>
      </c>
      <c r="D50" s="394" t="s">
        <v>1142</v>
      </c>
      <c r="I50" s="419">
        <v>22</v>
      </c>
      <c r="J50" s="420" t="s">
        <v>965</v>
      </c>
      <c r="K50" s="418"/>
      <c r="L50" s="418"/>
      <c r="M50" t="s">
        <v>1223</v>
      </c>
    </row>
    <row r="51" spans="3:13" ht="43.8" thickBot="1" x14ac:dyDescent="0.35">
      <c r="C51" s="390">
        <f t="shared" si="0"/>
        <v>23</v>
      </c>
      <c r="D51" s="393" t="s">
        <v>977</v>
      </c>
      <c r="I51" s="419">
        <v>24</v>
      </c>
      <c r="J51" s="420" t="s">
        <v>1142</v>
      </c>
      <c r="K51" s="418"/>
      <c r="L51" s="418"/>
      <c r="M51" t="s">
        <v>1224</v>
      </c>
    </row>
    <row r="52" spans="3:13" ht="43.8" thickBot="1" x14ac:dyDescent="0.35">
      <c r="C52" s="390">
        <f t="shared" si="0"/>
        <v>25</v>
      </c>
      <c r="D52" s="395" t="s">
        <v>86</v>
      </c>
      <c r="I52" s="419">
        <v>23</v>
      </c>
      <c r="J52" s="420" t="s">
        <v>977</v>
      </c>
      <c r="K52" s="418"/>
      <c r="L52" s="418"/>
      <c r="M52" t="s">
        <v>1227</v>
      </c>
    </row>
    <row r="53" spans="3:13" ht="15" thickBot="1" x14ac:dyDescent="0.35">
      <c r="C53" s="390">
        <f t="shared" si="0"/>
        <v>24</v>
      </c>
      <c r="D53" s="395" t="s">
        <v>87</v>
      </c>
      <c r="I53" s="419">
        <v>25</v>
      </c>
      <c r="J53" s="421" t="s">
        <v>86</v>
      </c>
      <c r="K53" s="418"/>
      <c r="L53" s="418"/>
      <c r="M53" t="s">
        <v>1228</v>
      </c>
    </row>
    <row r="54" spans="3:13" ht="15" thickBot="1" x14ac:dyDescent="0.35">
      <c r="C54" s="390">
        <f t="shared" si="0"/>
        <v>26</v>
      </c>
      <c r="D54" s="393" t="s">
        <v>688</v>
      </c>
      <c r="I54" s="419">
        <v>24</v>
      </c>
      <c r="J54" s="421" t="s">
        <v>87</v>
      </c>
      <c r="K54" s="418"/>
      <c r="L54" s="418"/>
      <c r="M54" t="s">
        <v>1229</v>
      </c>
    </row>
    <row r="55" spans="3:13" ht="15" thickBot="1" x14ac:dyDescent="0.35">
      <c r="C55" s="390">
        <f t="shared" si="0"/>
        <v>25</v>
      </c>
      <c r="D55" s="395" t="s">
        <v>88</v>
      </c>
      <c r="I55" s="419">
        <v>26</v>
      </c>
      <c r="J55" s="420" t="s">
        <v>688</v>
      </c>
      <c r="K55" s="418"/>
      <c r="L55" s="418"/>
      <c r="M55" t="s">
        <v>1230</v>
      </c>
    </row>
    <row r="56" spans="3:13" ht="15" thickBot="1" x14ac:dyDescent="0.35">
      <c r="C56" s="390">
        <f t="shared" si="0"/>
        <v>27</v>
      </c>
      <c r="D56" s="393" t="s">
        <v>667</v>
      </c>
      <c r="I56" s="419">
        <v>25</v>
      </c>
      <c r="J56" s="421" t="s">
        <v>88</v>
      </c>
      <c r="K56" s="418"/>
      <c r="L56" s="418"/>
      <c r="M56" t="s">
        <v>1231</v>
      </c>
    </row>
    <row r="57" spans="3:13" ht="15" thickBot="1" x14ac:dyDescent="0.35">
      <c r="C57" s="390">
        <f t="shared" si="0"/>
        <v>26</v>
      </c>
      <c r="D57" s="393" t="s">
        <v>1139</v>
      </c>
      <c r="I57" s="419">
        <v>27</v>
      </c>
      <c r="J57" s="420" t="s">
        <v>667</v>
      </c>
      <c r="K57" s="418"/>
      <c r="L57" s="418"/>
      <c r="M57" t="s">
        <v>1248</v>
      </c>
    </row>
    <row r="58" spans="3:13" ht="15" thickBot="1" x14ac:dyDescent="0.35">
      <c r="C58" s="390">
        <f t="shared" si="0"/>
        <v>28</v>
      </c>
      <c r="D58" s="393" t="s">
        <v>663</v>
      </c>
      <c r="I58" s="419">
        <v>26</v>
      </c>
      <c r="J58" s="420" t="s">
        <v>1139</v>
      </c>
      <c r="K58" s="418"/>
      <c r="L58" s="418"/>
      <c r="M58" t="s">
        <v>1538</v>
      </c>
    </row>
    <row r="59" spans="3:13" ht="15" thickBot="1" x14ac:dyDescent="0.35">
      <c r="C59" s="390">
        <f t="shared" si="0"/>
        <v>27</v>
      </c>
      <c r="D59" s="393" t="s">
        <v>664</v>
      </c>
      <c r="I59" s="419">
        <v>28</v>
      </c>
      <c r="J59" s="420" t="s">
        <v>663</v>
      </c>
      <c r="K59" s="418"/>
      <c r="L59" s="418"/>
      <c r="M59" t="s">
        <v>1250</v>
      </c>
    </row>
    <row r="60" spans="3:13" ht="15" thickBot="1" x14ac:dyDescent="0.35">
      <c r="C60" s="390">
        <f t="shared" si="0"/>
        <v>29</v>
      </c>
      <c r="D60" s="393" t="s">
        <v>665</v>
      </c>
      <c r="I60" s="419">
        <v>27</v>
      </c>
      <c r="J60" s="420" t="s">
        <v>664</v>
      </c>
      <c r="K60" s="418"/>
      <c r="L60" s="418"/>
      <c r="M60" t="s">
        <v>1251</v>
      </c>
    </row>
    <row r="61" spans="3:13" ht="15" thickBot="1" x14ac:dyDescent="0.35">
      <c r="C61" s="390">
        <f t="shared" si="0"/>
        <v>28</v>
      </c>
      <c r="D61" s="393" t="s">
        <v>671</v>
      </c>
      <c r="I61" s="419">
        <v>29</v>
      </c>
      <c r="J61" s="420" t="s">
        <v>665</v>
      </c>
      <c r="K61" s="418"/>
      <c r="L61" s="418"/>
      <c r="M61" t="s">
        <v>1252</v>
      </c>
    </row>
    <row r="62" spans="3:13" ht="15" thickBot="1" x14ac:dyDescent="0.35">
      <c r="C62" s="390">
        <f t="shared" si="0"/>
        <v>30</v>
      </c>
      <c r="D62" s="395" t="s">
        <v>89</v>
      </c>
      <c r="I62" s="419">
        <v>28</v>
      </c>
      <c r="J62" s="420" t="s">
        <v>671</v>
      </c>
      <c r="K62" s="418"/>
      <c r="L62" s="418"/>
      <c r="M62" t="s">
        <v>1253</v>
      </c>
    </row>
    <row r="63" spans="3:13" ht="29.4" thickBot="1" x14ac:dyDescent="0.35">
      <c r="C63" s="390">
        <f t="shared" si="0"/>
        <v>29</v>
      </c>
      <c r="D63" s="393" t="s">
        <v>662</v>
      </c>
      <c r="I63" s="419">
        <v>30</v>
      </c>
      <c r="J63" s="421" t="s">
        <v>89</v>
      </c>
      <c r="K63" s="418"/>
      <c r="L63" s="418"/>
      <c r="M63" t="s">
        <v>1254</v>
      </c>
    </row>
    <row r="64" spans="3:13" ht="29.4" thickBot="1" x14ac:dyDescent="0.35">
      <c r="C64" s="390">
        <f t="shared" si="0"/>
        <v>31</v>
      </c>
      <c r="D64" s="393" t="s">
        <v>666</v>
      </c>
      <c r="I64" s="419">
        <v>29</v>
      </c>
      <c r="J64" s="420" t="s">
        <v>662</v>
      </c>
      <c r="K64" s="418"/>
      <c r="L64" s="418"/>
      <c r="M64" t="s">
        <v>1255</v>
      </c>
    </row>
    <row r="65" spans="3:13" ht="29.4" thickBot="1" x14ac:dyDescent="0.35">
      <c r="C65" s="390">
        <f t="shared" si="0"/>
        <v>30</v>
      </c>
      <c r="D65" s="393" t="s">
        <v>668</v>
      </c>
      <c r="I65" s="419">
        <v>31</v>
      </c>
      <c r="J65" s="420" t="s">
        <v>666</v>
      </c>
      <c r="K65" s="418"/>
      <c r="L65" s="418"/>
      <c r="M65" t="s">
        <v>1256</v>
      </c>
    </row>
    <row r="66" spans="3:13" ht="15" thickBot="1" x14ac:dyDescent="0.35">
      <c r="C66" s="390">
        <f t="shared" si="0"/>
        <v>32</v>
      </c>
      <c r="D66" s="393" t="s">
        <v>669</v>
      </c>
      <c r="I66" s="419">
        <v>30</v>
      </c>
      <c r="J66" s="420" t="s">
        <v>668</v>
      </c>
      <c r="K66" s="418"/>
      <c r="L66" s="418"/>
      <c r="M66" t="s">
        <v>1257</v>
      </c>
    </row>
    <row r="67" spans="3:13" ht="15" thickBot="1" x14ac:dyDescent="0.35">
      <c r="C67" s="390">
        <f t="shared" si="0"/>
        <v>31</v>
      </c>
      <c r="D67" s="393" t="s">
        <v>670</v>
      </c>
      <c r="I67" s="419">
        <v>32</v>
      </c>
      <c r="J67" s="420" t="s">
        <v>669</v>
      </c>
      <c r="K67" s="418"/>
      <c r="L67" s="418"/>
      <c r="M67" t="s">
        <v>1258</v>
      </c>
    </row>
    <row r="68" spans="3:13" ht="15" thickBot="1" x14ac:dyDescent="0.35">
      <c r="C68" s="390">
        <f t="shared" si="0"/>
        <v>33</v>
      </c>
      <c r="D68" s="393" t="s">
        <v>659</v>
      </c>
      <c r="I68" s="419">
        <v>31</v>
      </c>
      <c r="J68" s="420" t="s">
        <v>670</v>
      </c>
      <c r="K68" s="418"/>
      <c r="L68" s="418"/>
      <c r="M68" t="s">
        <v>1259</v>
      </c>
    </row>
    <row r="69" spans="3:13" ht="15" thickBot="1" x14ac:dyDescent="0.35">
      <c r="C69" s="390">
        <f t="shared" si="0"/>
        <v>32</v>
      </c>
      <c r="D69" s="393" t="s">
        <v>660</v>
      </c>
      <c r="I69" s="419">
        <v>33</v>
      </c>
      <c r="J69" s="420" t="s">
        <v>659</v>
      </c>
      <c r="K69" s="418"/>
      <c r="L69" s="418"/>
      <c r="M69" t="s">
        <v>1261</v>
      </c>
    </row>
    <row r="70" spans="3:13" ht="15" thickBot="1" x14ac:dyDescent="0.35">
      <c r="C70" s="390">
        <f t="shared" si="0"/>
        <v>34</v>
      </c>
      <c r="D70" s="393" t="s">
        <v>660</v>
      </c>
      <c r="I70" s="419">
        <v>32</v>
      </c>
      <c r="J70" s="420" t="s">
        <v>660</v>
      </c>
      <c r="K70" s="418"/>
      <c r="L70" s="418"/>
      <c r="M70" t="s">
        <v>1262</v>
      </c>
    </row>
    <row r="71" spans="3:13" ht="15" thickBot="1" x14ac:dyDescent="0.35">
      <c r="C71" s="390">
        <f t="shared" ref="C71:C109" si="1">C69+1</f>
        <v>33</v>
      </c>
      <c r="D71" s="393" t="s">
        <v>660</v>
      </c>
      <c r="I71" s="419">
        <v>34</v>
      </c>
      <c r="J71" s="420" t="s">
        <v>660</v>
      </c>
      <c r="K71" s="418"/>
      <c r="L71" s="418"/>
      <c r="M71" t="s">
        <v>1260</v>
      </c>
    </row>
    <row r="72" spans="3:13" ht="15" thickBot="1" x14ac:dyDescent="0.35">
      <c r="C72" s="390">
        <f t="shared" si="1"/>
        <v>35</v>
      </c>
      <c r="D72" s="393" t="s">
        <v>660</v>
      </c>
      <c r="I72" s="419">
        <v>33</v>
      </c>
      <c r="J72" s="420" t="s">
        <v>660</v>
      </c>
      <c r="K72" s="418"/>
      <c r="L72" s="418"/>
      <c r="M72" t="s">
        <v>1263</v>
      </c>
    </row>
    <row r="73" spans="3:13" ht="15" thickBot="1" x14ac:dyDescent="0.35">
      <c r="C73" s="390">
        <f t="shared" si="1"/>
        <v>34</v>
      </c>
      <c r="D73" s="395" t="s">
        <v>90</v>
      </c>
      <c r="I73" s="419">
        <v>35</v>
      </c>
      <c r="J73" s="420" t="s">
        <v>660</v>
      </c>
      <c r="K73" s="418"/>
      <c r="L73" s="418"/>
      <c r="M73" t="s">
        <v>1264</v>
      </c>
    </row>
    <row r="74" spans="3:13" ht="15" thickBot="1" x14ac:dyDescent="0.35">
      <c r="C74" s="390">
        <f t="shared" si="1"/>
        <v>36</v>
      </c>
      <c r="D74" s="393" t="s">
        <v>696</v>
      </c>
      <c r="I74" s="419">
        <v>34</v>
      </c>
      <c r="J74" s="421" t="s">
        <v>90</v>
      </c>
      <c r="K74" s="418"/>
      <c r="L74" s="418"/>
      <c r="M74" t="s">
        <v>1265</v>
      </c>
    </row>
    <row r="75" spans="3:13" ht="15" thickBot="1" x14ac:dyDescent="0.35">
      <c r="C75" s="390">
        <f t="shared" si="1"/>
        <v>35</v>
      </c>
      <c r="D75" s="395" t="s">
        <v>92</v>
      </c>
      <c r="I75" s="419">
        <v>36</v>
      </c>
      <c r="J75" s="420" t="s">
        <v>696</v>
      </c>
      <c r="K75" s="418"/>
      <c r="L75" s="418"/>
      <c r="M75" t="s">
        <v>1266</v>
      </c>
    </row>
    <row r="76" spans="3:13" ht="15" thickBot="1" x14ac:dyDescent="0.35">
      <c r="C76" s="390">
        <f t="shared" si="1"/>
        <v>37</v>
      </c>
      <c r="D76" s="393" t="s">
        <v>705</v>
      </c>
      <c r="I76" s="419">
        <v>35</v>
      </c>
      <c r="J76" s="421" t="s">
        <v>92</v>
      </c>
      <c r="K76" s="418"/>
      <c r="L76" s="418"/>
      <c r="M76" t="s">
        <v>1267</v>
      </c>
    </row>
    <row r="77" spans="3:13" ht="15" thickBot="1" x14ac:dyDescent="0.35">
      <c r="C77" s="390">
        <f t="shared" si="1"/>
        <v>36</v>
      </c>
      <c r="D77" s="395" t="s">
        <v>955</v>
      </c>
      <c r="I77" s="419">
        <v>37</v>
      </c>
      <c r="J77" s="420" t="s">
        <v>705</v>
      </c>
      <c r="K77" s="418"/>
      <c r="L77" s="418"/>
      <c r="M77" t="s">
        <v>1268</v>
      </c>
    </row>
    <row r="78" spans="3:13" ht="15" thickBot="1" x14ac:dyDescent="0.35">
      <c r="C78" s="390">
        <f t="shared" si="1"/>
        <v>38</v>
      </c>
      <c r="D78" s="393" t="s">
        <v>953</v>
      </c>
      <c r="I78" s="419">
        <v>36</v>
      </c>
      <c r="J78" s="421" t="s">
        <v>955</v>
      </c>
      <c r="K78" s="418"/>
      <c r="L78" s="418"/>
      <c r="M78" t="s">
        <v>1269</v>
      </c>
    </row>
    <row r="79" spans="3:13" ht="15" thickBot="1" x14ac:dyDescent="0.35">
      <c r="C79" s="390">
        <f t="shared" si="1"/>
        <v>37</v>
      </c>
      <c r="D79" s="393" t="s">
        <v>677</v>
      </c>
      <c r="I79" s="419">
        <v>38</v>
      </c>
      <c r="J79" s="420" t="s">
        <v>953</v>
      </c>
      <c r="K79" s="418"/>
      <c r="L79" s="418"/>
      <c r="M79" t="s">
        <v>1270</v>
      </c>
    </row>
    <row r="80" spans="3:13" ht="15" thickBot="1" x14ac:dyDescent="0.35">
      <c r="C80" s="390">
        <f t="shared" si="1"/>
        <v>39</v>
      </c>
      <c r="D80" s="393" t="s">
        <v>678</v>
      </c>
      <c r="I80" s="419">
        <v>37</v>
      </c>
      <c r="J80" s="420" t="s">
        <v>677</v>
      </c>
      <c r="K80" s="418"/>
      <c r="L80" s="418"/>
      <c r="M80" t="s">
        <v>1271</v>
      </c>
    </row>
    <row r="81" spans="3:13" ht="15" thickBot="1" x14ac:dyDescent="0.35">
      <c r="C81" s="390">
        <f t="shared" si="1"/>
        <v>38</v>
      </c>
      <c r="D81" s="393" t="s">
        <v>679</v>
      </c>
      <c r="I81" s="419">
        <v>39</v>
      </c>
      <c r="J81" s="420" t="s">
        <v>678</v>
      </c>
      <c r="K81" s="418"/>
      <c r="L81" s="418"/>
      <c r="M81" t="s">
        <v>1306</v>
      </c>
    </row>
    <row r="82" spans="3:13" ht="15" thickBot="1" x14ac:dyDescent="0.35">
      <c r="C82" s="390">
        <f t="shared" si="1"/>
        <v>40</v>
      </c>
      <c r="D82" s="393" t="s">
        <v>680</v>
      </c>
      <c r="I82" s="419">
        <v>38</v>
      </c>
      <c r="J82" s="420" t="s">
        <v>679</v>
      </c>
      <c r="K82" s="418"/>
      <c r="L82" s="418"/>
      <c r="M82" t="s">
        <v>1307</v>
      </c>
    </row>
    <row r="83" spans="3:13" ht="15" thickBot="1" x14ac:dyDescent="0.35">
      <c r="C83" s="390">
        <f t="shared" si="1"/>
        <v>39</v>
      </c>
      <c r="D83" s="393" t="s">
        <v>681</v>
      </c>
      <c r="I83" s="419">
        <v>40</v>
      </c>
      <c r="J83" s="420" t="s">
        <v>680</v>
      </c>
      <c r="K83" s="418"/>
      <c r="L83" s="418"/>
      <c r="M83" t="s">
        <v>1308</v>
      </c>
    </row>
    <row r="84" spans="3:13" ht="15" thickBot="1" x14ac:dyDescent="0.35">
      <c r="C84" s="390">
        <f t="shared" si="1"/>
        <v>41</v>
      </c>
      <c r="D84" s="393" t="s">
        <v>682</v>
      </c>
      <c r="I84" s="419">
        <v>39</v>
      </c>
      <c r="J84" s="420" t="s">
        <v>681</v>
      </c>
      <c r="K84" s="418"/>
      <c r="L84" s="418"/>
      <c r="M84" t="s">
        <v>1272</v>
      </c>
    </row>
    <row r="85" spans="3:13" ht="15" thickBot="1" x14ac:dyDescent="0.35">
      <c r="C85" s="390">
        <f t="shared" si="1"/>
        <v>40</v>
      </c>
      <c r="D85" s="393" t="s">
        <v>683</v>
      </c>
      <c r="I85" s="419">
        <v>41</v>
      </c>
      <c r="J85" s="420" t="s">
        <v>682</v>
      </c>
      <c r="K85" s="418"/>
      <c r="L85" s="418"/>
      <c r="M85" t="s">
        <v>1309</v>
      </c>
    </row>
    <row r="86" spans="3:13" ht="15" thickBot="1" x14ac:dyDescent="0.35">
      <c r="C86" s="390">
        <f t="shared" si="1"/>
        <v>42</v>
      </c>
      <c r="D86" s="395" t="s">
        <v>102</v>
      </c>
      <c r="I86" s="419">
        <v>40</v>
      </c>
      <c r="J86" s="420" t="s">
        <v>683</v>
      </c>
      <c r="K86" s="418"/>
      <c r="L86" s="418"/>
      <c r="M86" t="s">
        <v>1310</v>
      </c>
    </row>
    <row r="87" spans="3:13" ht="15" thickBot="1" x14ac:dyDescent="0.35">
      <c r="C87" s="390">
        <f t="shared" si="1"/>
        <v>41</v>
      </c>
      <c r="D87" s="393" t="s">
        <v>627</v>
      </c>
      <c r="I87" s="419">
        <v>42</v>
      </c>
      <c r="J87" s="421" t="s">
        <v>102</v>
      </c>
      <c r="K87" s="418"/>
      <c r="L87" s="418"/>
      <c r="M87" t="s">
        <v>1311</v>
      </c>
    </row>
    <row r="88" spans="3:13" ht="15" thickBot="1" x14ac:dyDescent="0.35">
      <c r="C88" s="390">
        <f t="shared" si="1"/>
        <v>43</v>
      </c>
      <c r="D88" s="393" t="s">
        <v>628</v>
      </c>
      <c r="I88" s="419">
        <v>41</v>
      </c>
      <c r="J88" s="420" t="s">
        <v>627</v>
      </c>
      <c r="K88" s="418"/>
      <c r="L88" s="418"/>
      <c r="M88" t="s">
        <v>1312</v>
      </c>
    </row>
    <row r="89" spans="3:13" ht="15" thickBot="1" x14ac:dyDescent="0.35">
      <c r="C89" s="390">
        <f t="shared" si="1"/>
        <v>42</v>
      </c>
      <c r="D89" s="395" t="s">
        <v>114</v>
      </c>
      <c r="I89" s="419">
        <v>43</v>
      </c>
      <c r="J89" s="420" t="s">
        <v>628</v>
      </c>
      <c r="K89" s="418"/>
      <c r="L89" s="418"/>
      <c r="M89" t="s">
        <v>1313</v>
      </c>
    </row>
    <row r="90" spans="3:13" ht="15" thickBot="1" x14ac:dyDescent="0.35">
      <c r="C90" s="390">
        <f t="shared" si="1"/>
        <v>44</v>
      </c>
      <c r="D90" s="395" t="s">
        <v>115</v>
      </c>
      <c r="I90" s="419">
        <v>42</v>
      </c>
      <c r="J90" s="421" t="s">
        <v>114</v>
      </c>
      <c r="K90" s="418"/>
      <c r="L90" s="418"/>
      <c r="M90" t="s">
        <v>1314</v>
      </c>
    </row>
    <row r="91" spans="3:13" ht="15" thickBot="1" x14ac:dyDescent="0.35">
      <c r="C91" s="390">
        <f t="shared" si="1"/>
        <v>43</v>
      </c>
      <c r="D91" s="393" t="s">
        <v>719</v>
      </c>
      <c r="I91" s="419">
        <v>44</v>
      </c>
      <c r="J91" s="421" t="s">
        <v>115</v>
      </c>
      <c r="K91" s="418"/>
      <c r="L91" s="418"/>
      <c r="M91" t="s">
        <v>1315</v>
      </c>
    </row>
    <row r="92" spans="3:13" ht="15" thickBot="1" x14ac:dyDescent="0.35">
      <c r="C92" s="390">
        <f t="shared" si="1"/>
        <v>45</v>
      </c>
      <c r="D92" s="395" t="s">
        <v>116</v>
      </c>
      <c r="I92" s="419">
        <v>43</v>
      </c>
      <c r="J92" s="420" t="s">
        <v>719</v>
      </c>
      <c r="K92" s="418"/>
      <c r="L92" s="418"/>
      <c r="M92" t="s">
        <v>1316</v>
      </c>
    </row>
    <row r="93" spans="3:13" ht="15" thickBot="1" x14ac:dyDescent="0.35">
      <c r="C93" s="390">
        <f t="shared" si="1"/>
        <v>44</v>
      </c>
      <c r="D93" s="393" t="s">
        <v>720</v>
      </c>
      <c r="I93" s="419">
        <v>45</v>
      </c>
      <c r="J93" s="421" t="s">
        <v>116</v>
      </c>
      <c r="K93" s="418"/>
      <c r="L93" s="418"/>
      <c r="M93" t="s">
        <v>1317</v>
      </c>
    </row>
    <row r="94" spans="3:13" ht="15" thickBot="1" x14ac:dyDescent="0.35">
      <c r="C94" s="387">
        <f t="shared" si="1"/>
        <v>46</v>
      </c>
      <c r="D94" s="396" t="s">
        <v>690</v>
      </c>
      <c r="I94" s="419">
        <v>44</v>
      </c>
      <c r="J94" s="420" t="s">
        <v>720</v>
      </c>
      <c r="K94" s="418"/>
      <c r="L94" s="418"/>
      <c r="M94" t="s">
        <v>1318</v>
      </c>
    </row>
    <row r="95" spans="3:13" ht="15" thickBot="1" x14ac:dyDescent="0.35">
      <c r="C95" s="387">
        <f t="shared" si="1"/>
        <v>45</v>
      </c>
      <c r="D95" s="396" t="s">
        <v>691</v>
      </c>
      <c r="I95" s="419">
        <v>46</v>
      </c>
      <c r="J95" s="420" t="s">
        <v>690</v>
      </c>
      <c r="K95" s="418"/>
      <c r="L95" s="418"/>
      <c r="M95" t="s">
        <v>1359</v>
      </c>
    </row>
    <row r="96" spans="3:13" ht="15" thickBot="1" x14ac:dyDescent="0.35">
      <c r="C96" s="387">
        <f t="shared" si="1"/>
        <v>47</v>
      </c>
      <c r="D96" s="396" t="s">
        <v>651</v>
      </c>
      <c r="I96" s="419">
        <v>45</v>
      </c>
      <c r="J96" s="420" t="s">
        <v>691</v>
      </c>
      <c r="K96" s="418"/>
      <c r="L96" s="418"/>
      <c r="M96" t="s">
        <v>1275</v>
      </c>
    </row>
    <row r="97" spans="3:13" ht="43.8" thickBot="1" x14ac:dyDescent="0.35">
      <c r="C97" s="387">
        <f t="shared" si="1"/>
        <v>46</v>
      </c>
      <c r="D97" s="396" t="s">
        <v>702</v>
      </c>
      <c r="I97" s="419">
        <v>47</v>
      </c>
      <c r="J97" s="420" t="s">
        <v>651</v>
      </c>
      <c r="K97" s="418"/>
      <c r="L97" s="418"/>
      <c r="M97" t="s">
        <v>1364</v>
      </c>
    </row>
    <row r="98" spans="3:13" ht="15" thickBot="1" x14ac:dyDescent="0.35">
      <c r="C98" s="387">
        <f t="shared" si="1"/>
        <v>48</v>
      </c>
      <c r="D98" s="396" t="s">
        <v>980</v>
      </c>
      <c r="I98" s="419">
        <v>46</v>
      </c>
      <c r="J98" s="420" t="s">
        <v>1141</v>
      </c>
      <c r="K98" s="418"/>
      <c r="L98" s="418"/>
      <c r="M98" t="s">
        <v>1360</v>
      </c>
    </row>
    <row r="99" spans="3:13" ht="15" thickBot="1" x14ac:dyDescent="0.35">
      <c r="C99" s="387">
        <f t="shared" si="1"/>
        <v>47</v>
      </c>
      <c r="D99" s="396" t="s">
        <v>981</v>
      </c>
      <c r="I99" s="419">
        <v>48</v>
      </c>
      <c r="J99" s="420" t="s">
        <v>980</v>
      </c>
      <c r="K99" s="418"/>
      <c r="L99" s="418"/>
      <c r="M99" t="s">
        <v>1273</v>
      </c>
    </row>
    <row r="100" spans="3:13" ht="29.4" thickBot="1" x14ac:dyDescent="0.35">
      <c r="C100" s="387">
        <f t="shared" si="1"/>
        <v>49</v>
      </c>
      <c r="D100" s="396" t="s">
        <v>938</v>
      </c>
      <c r="I100" s="419">
        <v>47</v>
      </c>
      <c r="J100" s="420" t="s">
        <v>981</v>
      </c>
      <c r="K100" s="418"/>
      <c r="L100" s="418"/>
      <c r="M100" t="s">
        <v>1274</v>
      </c>
    </row>
    <row r="101" spans="3:13" ht="29.4" thickBot="1" x14ac:dyDescent="0.35">
      <c r="C101" s="387">
        <f t="shared" si="1"/>
        <v>48</v>
      </c>
      <c r="D101" s="396" t="s">
        <v>943</v>
      </c>
      <c r="I101" s="430">
        <v>49</v>
      </c>
      <c r="J101" s="431" t="s">
        <v>938</v>
      </c>
      <c r="K101" s="418"/>
      <c r="L101" s="418"/>
      <c r="M101" t="s">
        <v>1509</v>
      </c>
    </row>
    <row r="102" spans="3:13" ht="29.4" thickBot="1" x14ac:dyDescent="0.35">
      <c r="C102" s="387">
        <f t="shared" si="1"/>
        <v>50</v>
      </c>
      <c r="D102" s="396" t="s">
        <v>925</v>
      </c>
      <c r="I102" s="430">
        <v>48</v>
      </c>
      <c r="J102" s="431" t="s">
        <v>943</v>
      </c>
      <c r="K102" s="418"/>
      <c r="L102" s="418"/>
      <c r="M102" t="s">
        <v>1276</v>
      </c>
    </row>
    <row r="103" spans="3:13" ht="15" thickBot="1" x14ac:dyDescent="0.35">
      <c r="C103" s="387">
        <f t="shared" si="1"/>
        <v>49</v>
      </c>
      <c r="D103" s="396" t="s">
        <v>926</v>
      </c>
      <c r="I103" s="419">
        <v>50</v>
      </c>
      <c r="J103" s="420" t="s">
        <v>925</v>
      </c>
      <c r="K103" s="418"/>
      <c r="L103" s="418"/>
      <c r="M103" t="s">
        <v>1319</v>
      </c>
    </row>
    <row r="104" spans="3:13" ht="29.4" thickBot="1" x14ac:dyDescent="0.35">
      <c r="C104" s="387">
        <f t="shared" si="1"/>
        <v>51</v>
      </c>
      <c r="D104" s="396" t="s">
        <v>1005</v>
      </c>
      <c r="I104" s="419">
        <v>49</v>
      </c>
      <c r="J104" s="420" t="s">
        <v>926</v>
      </c>
      <c r="K104" s="418"/>
      <c r="L104" s="418"/>
      <c r="M104" t="s">
        <v>1320</v>
      </c>
    </row>
    <row r="105" spans="3:13" ht="29.4" thickBot="1" x14ac:dyDescent="0.35">
      <c r="C105" s="387">
        <f t="shared" si="1"/>
        <v>50</v>
      </c>
      <c r="D105" s="396" t="s">
        <v>1006</v>
      </c>
      <c r="I105" s="419">
        <v>51</v>
      </c>
      <c r="J105" s="420" t="s">
        <v>1005</v>
      </c>
      <c r="K105" s="418"/>
      <c r="L105" s="418"/>
      <c r="M105" t="s">
        <v>1321</v>
      </c>
    </row>
    <row r="106" spans="3:13" ht="29.4" thickBot="1" x14ac:dyDescent="0.35">
      <c r="C106" s="387">
        <f t="shared" si="1"/>
        <v>52</v>
      </c>
      <c r="D106" s="396" t="s">
        <v>1007</v>
      </c>
      <c r="I106" s="419">
        <v>50</v>
      </c>
      <c r="J106" s="420" t="s">
        <v>1006</v>
      </c>
      <c r="K106" s="418"/>
      <c r="L106" s="418"/>
      <c r="M106" t="s">
        <v>1322</v>
      </c>
    </row>
    <row r="107" spans="3:13" ht="29.4" thickBot="1" x14ac:dyDescent="0.35">
      <c r="C107" s="387">
        <f t="shared" si="1"/>
        <v>51</v>
      </c>
      <c r="D107" s="396" t="s">
        <v>1008</v>
      </c>
      <c r="I107" s="419">
        <v>52</v>
      </c>
      <c r="J107" s="420" t="s">
        <v>1007</v>
      </c>
      <c r="K107" s="418"/>
      <c r="L107" s="418"/>
      <c r="M107" t="s">
        <v>1323</v>
      </c>
    </row>
    <row r="108" spans="3:13" ht="29.4" thickBot="1" x14ac:dyDescent="0.35">
      <c r="C108" s="387">
        <f t="shared" si="1"/>
        <v>53</v>
      </c>
      <c r="D108" s="396" t="s">
        <v>1009</v>
      </c>
      <c r="I108" s="419">
        <v>51</v>
      </c>
      <c r="J108" s="420" t="s">
        <v>1008</v>
      </c>
      <c r="K108" s="418"/>
      <c r="L108" s="418"/>
      <c r="M108" t="s">
        <v>1324</v>
      </c>
    </row>
    <row r="109" spans="3:13" ht="29.4" thickBot="1" x14ac:dyDescent="0.35">
      <c r="C109" s="387">
        <f t="shared" si="1"/>
        <v>52</v>
      </c>
      <c r="D109" s="396" t="s">
        <v>1010</v>
      </c>
      <c r="I109" s="419">
        <v>53</v>
      </c>
      <c r="J109" s="420" t="s">
        <v>1009</v>
      </c>
      <c r="K109" s="418"/>
      <c r="L109" s="418"/>
      <c r="M109" t="s">
        <v>1325</v>
      </c>
    </row>
    <row r="110" spans="3:13" ht="29.4" thickBot="1" x14ac:dyDescent="0.35">
      <c r="I110" s="419">
        <v>52</v>
      </c>
      <c r="J110" s="420" t="s">
        <v>1010</v>
      </c>
      <c r="K110" s="418"/>
      <c r="L110" s="418"/>
      <c r="M110" t="s">
        <v>1326</v>
      </c>
    </row>
    <row r="111" spans="3:13" ht="15" thickBot="1" x14ac:dyDescent="0.35">
      <c r="C111" s="386" t="s">
        <v>1140</v>
      </c>
      <c r="H111" s="399"/>
      <c r="I111" s="430">
        <f>I110+1</f>
        <v>53</v>
      </c>
      <c r="J111" s="396" t="s">
        <v>685</v>
      </c>
      <c r="K111" s="399"/>
      <c r="L111" s="418"/>
      <c r="M111" t="s">
        <v>1510</v>
      </c>
    </row>
    <row r="112" spans="3:13" ht="15" thickBot="1" x14ac:dyDescent="0.35">
      <c r="C112" s="400">
        <v>1</v>
      </c>
      <c r="D112" s="401" t="s">
        <v>812</v>
      </c>
      <c r="H112" s="399"/>
      <c r="I112" s="430">
        <f t="shared" ref="I112:I175" si="2">I111+1</f>
        <v>54</v>
      </c>
      <c r="J112" s="396" t="s">
        <v>1402</v>
      </c>
      <c r="K112" s="399"/>
      <c r="L112" s="418"/>
      <c r="M112" t="s">
        <v>1327</v>
      </c>
    </row>
    <row r="113" spans="3:13" ht="29.4" thickBot="1" x14ac:dyDescent="0.35">
      <c r="C113" s="387">
        <f>C112+1</f>
        <v>2</v>
      </c>
      <c r="D113" s="396" t="s">
        <v>813</v>
      </c>
      <c r="H113" s="399"/>
      <c r="I113" s="430">
        <f t="shared" si="2"/>
        <v>55</v>
      </c>
      <c r="J113" s="396" t="s">
        <v>623</v>
      </c>
      <c r="K113" s="399"/>
      <c r="L113" s="418"/>
      <c r="M113" t="s">
        <v>1277</v>
      </c>
    </row>
    <row r="114" spans="3:13" ht="29.4" thickBot="1" x14ac:dyDescent="0.35">
      <c r="C114" s="387">
        <f>C113+1</f>
        <v>3</v>
      </c>
      <c r="D114" s="396" t="s">
        <v>1143</v>
      </c>
      <c r="H114" s="399"/>
      <c r="I114" s="430">
        <f t="shared" si="2"/>
        <v>56</v>
      </c>
      <c r="J114" s="396" t="s">
        <v>938</v>
      </c>
      <c r="K114" s="399" t="s">
        <v>1432</v>
      </c>
      <c r="L114" s="418"/>
      <c r="M114" t="s">
        <v>1514</v>
      </c>
    </row>
    <row r="115" spans="3:13" ht="29.4" thickBot="1" x14ac:dyDescent="0.35">
      <c r="C115" s="387">
        <f t="shared" ref="C115:C126" si="3">C114+1</f>
        <v>4</v>
      </c>
      <c r="D115" s="396" t="s">
        <v>1143</v>
      </c>
      <c r="H115" s="399"/>
      <c r="I115" s="430">
        <f t="shared" si="2"/>
        <v>57</v>
      </c>
      <c r="J115" s="396" t="s">
        <v>943</v>
      </c>
      <c r="K115" s="399"/>
      <c r="L115" s="418"/>
      <c r="M115" t="s">
        <v>1368</v>
      </c>
    </row>
    <row r="116" spans="3:13" ht="15" thickBot="1" x14ac:dyDescent="0.35">
      <c r="C116" s="387">
        <f t="shared" si="3"/>
        <v>5</v>
      </c>
      <c r="D116" s="396" t="s">
        <v>62</v>
      </c>
      <c r="H116" s="399"/>
      <c r="I116" s="430">
        <f t="shared" si="2"/>
        <v>58</v>
      </c>
      <c r="J116" s="396" t="s">
        <v>1162</v>
      </c>
      <c r="K116" s="399"/>
      <c r="L116" s="418"/>
      <c r="M116" t="s">
        <v>1329</v>
      </c>
    </row>
    <row r="117" spans="3:13" ht="29.4" thickBot="1" x14ac:dyDescent="0.35">
      <c r="C117" s="387">
        <f t="shared" si="3"/>
        <v>6</v>
      </c>
      <c r="D117" s="396" t="s">
        <v>64</v>
      </c>
      <c r="H117" s="399"/>
      <c r="I117" s="430">
        <f t="shared" si="2"/>
        <v>59</v>
      </c>
      <c r="J117" s="396" t="s">
        <v>1163</v>
      </c>
      <c r="K117" s="399"/>
      <c r="L117" s="418"/>
      <c r="M117" t="s">
        <v>1330</v>
      </c>
    </row>
    <row r="118" spans="3:13" ht="29.4" thickBot="1" x14ac:dyDescent="0.35">
      <c r="C118" s="387">
        <f t="shared" si="3"/>
        <v>7</v>
      </c>
      <c r="D118" s="396" t="s">
        <v>895</v>
      </c>
      <c r="H118" s="399"/>
      <c r="I118" s="430">
        <f t="shared" si="2"/>
        <v>60</v>
      </c>
      <c r="J118" s="396" t="s">
        <v>1164</v>
      </c>
      <c r="K118" s="399"/>
      <c r="L118" s="418"/>
      <c r="M118" t="s">
        <v>1331</v>
      </c>
    </row>
    <row r="119" spans="3:13" ht="29.4" thickBot="1" x14ac:dyDescent="0.35">
      <c r="C119" s="387">
        <f t="shared" si="3"/>
        <v>8</v>
      </c>
      <c r="D119" s="396" t="s">
        <v>690</v>
      </c>
      <c r="H119" s="399"/>
      <c r="I119" s="430">
        <f t="shared" si="2"/>
        <v>61</v>
      </c>
      <c r="J119" s="396" t="s">
        <v>1165</v>
      </c>
      <c r="K119" s="399"/>
      <c r="L119" s="418"/>
      <c r="M119" t="s">
        <v>1332</v>
      </c>
    </row>
    <row r="120" spans="3:13" ht="29.4" thickBot="1" x14ac:dyDescent="0.35">
      <c r="C120" s="387">
        <f t="shared" si="3"/>
        <v>9</v>
      </c>
      <c r="D120" s="396" t="s">
        <v>691</v>
      </c>
      <c r="H120" s="399"/>
      <c r="I120" s="430">
        <f t="shared" si="2"/>
        <v>62</v>
      </c>
      <c r="J120" s="396" t="s">
        <v>1166</v>
      </c>
      <c r="K120" s="399"/>
      <c r="L120" s="418"/>
      <c r="M120" t="s">
        <v>1333</v>
      </c>
    </row>
    <row r="121" spans="3:13" ht="29.4" thickBot="1" x14ac:dyDescent="0.35">
      <c r="C121" s="387">
        <f t="shared" si="3"/>
        <v>10</v>
      </c>
      <c r="D121" s="396" t="s">
        <v>650</v>
      </c>
      <c r="H121" s="399"/>
      <c r="I121" s="430">
        <f t="shared" si="2"/>
        <v>63</v>
      </c>
      <c r="J121" s="396" t="s">
        <v>1167</v>
      </c>
      <c r="K121" s="399"/>
      <c r="L121" s="418"/>
      <c r="M121" t="s">
        <v>1334</v>
      </c>
    </row>
    <row r="122" spans="3:13" ht="29.4" thickBot="1" x14ac:dyDescent="0.35">
      <c r="C122" s="387">
        <f t="shared" si="3"/>
        <v>11</v>
      </c>
      <c r="D122" s="396" t="s">
        <v>651</v>
      </c>
      <c r="H122" s="399"/>
      <c r="I122" s="430">
        <f t="shared" si="2"/>
        <v>64</v>
      </c>
      <c r="J122" s="396" t="s">
        <v>1168</v>
      </c>
      <c r="K122" s="399"/>
      <c r="L122" s="418"/>
      <c r="M122" t="s">
        <v>1335</v>
      </c>
    </row>
    <row r="123" spans="3:13" ht="29.4" thickBot="1" x14ac:dyDescent="0.35">
      <c r="C123" s="387">
        <f t="shared" si="3"/>
        <v>12</v>
      </c>
      <c r="D123" s="396" t="s">
        <v>652</v>
      </c>
      <c r="H123" s="399"/>
      <c r="I123" s="430">
        <f t="shared" si="2"/>
        <v>65</v>
      </c>
      <c r="J123" s="396" t="s">
        <v>1169</v>
      </c>
      <c r="K123" s="399"/>
      <c r="L123" s="418"/>
      <c r="M123" t="s">
        <v>1336</v>
      </c>
    </row>
    <row r="124" spans="3:13" ht="29.4" thickBot="1" x14ac:dyDescent="0.35">
      <c r="C124" s="387">
        <f t="shared" si="3"/>
        <v>13</v>
      </c>
      <c r="D124" s="396" t="s">
        <v>693</v>
      </c>
      <c r="H124" s="399"/>
      <c r="I124" s="430">
        <f t="shared" si="2"/>
        <v>66</v>
      </c>
      <c r="J124" s="396" t="s">
        <v>1170</v>
      </c>
      <c r="K124" s="399"/>
      <c r="L124" s="418"/>
      <c r="M124" t="s">
        <v>1337</v>
      </c>
    </row>
    <row r="125" spans="3:13" ht="29.4" thickBot="1" x14ac:dyDescent="0.35">
      <c r="C125" s="387">
        <f t="shared" si="3"/>
        <v>14</v>
      </c>
      <c r="D125" s="396" t="s">
        <v>1144</v>
      </c>
      <c r="H125" s="399"/>
      <c r="I125" s="430">
        <f t="shared" si="2"/>
        <v>67</v>
      </c>
      <c r="J125" s="396" t="s">
        <v>1171</v>
      </c>
      <c r="K125" s="399"/>
      <c r="L125" s="418"/>
      <c r="M125" t="s">
        <v>1338</v>
      </c>
    </row>
    <row r="126" spans="3:13" ht="41.25" customHeight="1" thickBot="1" x14ac:dyDescent="0.35">
      <c r="C126" s="387">
        <f t="shared" si="3"/>
        <v>15</v>
      </c>
      <c r="D126" s="396" t="s">
        <v>702</v>
      </c>
      <c r="H126" s="399"/>
      <c r="I126" s="430">
        <f t="shared" si="2"/>
        <v>68</v>
      </c>
      <c r="J126" s="396" t="s">
        <v>1172</v>
      </c>
      <c r="K126" s="399"/>
      <c r="L126" s="418"/>
      <c r="M126" t="s">
        <v>1339</v>
      </c>
    </row>
    <row r="127" spans="3:13" ht="29.4" thickBot="1" x14ac:dyDescent="0.35">
      <c r="C127" s="398"/>
      <c r="D127" s="399"/>
      <c r="H127" s="399"/>
      <c r="I127" s="430">
        <f t="shared" si="2"/>
        <v>69</v>
      </c>
      <c r="J127" s="396" t="s">
        <v>1196</v>
      </c>
      <c r="K127" s="399"/>
      <c r="L127" s="418"/>
      <c r="M127" t="s">
        <v>1361</v>
      </c>
    </row>
    <row r="128" spans="3:13" ht="29.4" thickBot="1" x14ac:dyDescent="0.35">
      <c r="C128" s="386" t="s">
        <v>1145</v>
      </c>
      <c r="D128" s="399"/>
      <c r="H128" s="399"/>
      <c r="I128" s="430">
        <f t="shared" si="2"/>
        <v>70</v>
      </c>
      <c r="J128" s="396" t="s">
        <v>1197</v>
      </c>
      <c r="K128" s="399"/>
      <c r="L128" s="418"/>
      <c r="M128" t="s">
        <v>1286</v>
      </c>
    </row>
    <row r="129" spans="3:13" ht="15" thickBot="1" x14ac:dyDescent="0.35">
      <c r="C129" s="400">
        <v>1</v>
      </c>
      <c r="D129" s="402" t="s">
        <v>813</v>
      </c>
      <c r="H129" s="399"/>
      <c r="I129" s="430">
        <f t="shared" si="2"/>
        <v>71</v>
      </c>
      <c r="J129" s="396" t="s">
        <v>1173</v>
      </c>
      <c r="K129" s="399"/>
      <c r="L129" s="418"/>
      <c r="M129" t="s">
        <v>1287</v>
      </c>
    </row>
    <row r="130" spans="3:13" ht="29.4" thickBot="1" x14ac:dyDescent="0.35">
      <c r="C130" s="387">
        <f t="shared" ref="C130:C143" si="4">C129+1</f>
        <v>2</v>
      </c>
      <c r="D130" s="396" t="s">
        <v>1146</v>
      </c>
      <c r="H130" s="399"/>
      <c r="I130" s="430">
        <f t="shared" si="2"/>
        <v>72</v>
      </c>
      <c r="J130" s="396" t="s">
        <v>1174</v>
      </c>
      <c r="K130" s="399"/>
      <c r="L130" s="418"/>
      <c r="M130" t="s">
        <v>1369</v>
      </c>
    </row>
    <row r="131" spans="3:13" ht="29.4" thickBot="1" x14ac:dyDescent="0.35">
      <c r="C131" s="387">
        <f t="shared" si="4"/>
        <v>3</v>
      </c>
      <c r="D131" s="396" t="s">
        <v>1147</v>
      </c>
      <c r="H131" s="399"/>
      <c r="I131" s="430">
        <f t="shared" si="2"/>
        <v>73</v>
      </c>
      <c r="J131" s="396" t="s">
        <v>1183</v>
      </c>
      <c r="K131" s="399"/>
      <c r="L131" s="418"/>
      <c r="M131" t="s">
        <v>1344</v>
      </c>
    </row>
    <row r="132" spans="3:13" ht="29.4" thickBot="1" x14ac:dyDescent="0.35">
      <c r="C132" s="387">
        <f t="shared" si="4"/>
        <v>4</v>
      </c>
      <c r="D132" s="396" t="s">
        <v>817</v>
      </c>
      <c r="H132" s="399"/>
      <c r="I132" s="430">
        <f t="shared" si="2"/>
        <v>74</v>
      </c>
      <c r="J132" s="396" t="s">
        <v>1175</v>
      </c>
      <c r="K132" s="399"/>
      <c r="L132" s="418"/>
      <c r="M132" t="s">
        <v>1345</v>
      </c>
    </row>
    <row r="133" spans="3:13" ht="29.4" thickBot="1" x14ac:dyDescent="0.35">
      <c r="C133" s="390">
        <f t="shared" si="4"/>
        <v>5</v>
      </c>
      <c r="D133" s="393" t="s">
        <v>81</v>
      </c>
      <c r="H133" s="399"/>
      <c r="I133" s="430">
        <f t="shared" si="2"/>
        <v>75</v>
      </c>
      <c r="J133" s="396" t="s">
        <v>1176</v>
      </c>
      <c r="K133" s="399"/>
      <c r="L133" s="418"/>
      <c r="M133" t="s">
        <v>1346</v>
      </c>
    </row>
    <row r="134" spans="3:13" ht="29.4" thickBot="1" x14ac:dyDescent="0.35">
      <c r="C134" s="390">
        <f t="shared" si="4"/>
        <v>6</v>
      </c>
      <c r="D134" s="393" t="s">
        <v>961</v>
      </c>
      <c r="H134" s="399"/>
      <c r="I134" s="430">
        <f t="shared" si="2"/>
        <v>76</v>
      </c>
      <c r="J134" s="396" t="s">
        <v>1177</v>
      </c>
      <c r="K134" s="399"/>
      <c r="L134" s="418"/>
      <c r="M134" t="s">
        <v>1347</v>
      </c>
    </row>
    <row r="135" spans="3:13" ht="29.4" thickBot="1" x14ac:dyDescent="0.35">
      <c r="C135" s="390">
        <f t="shared" si="4"/>
        <v>7</v>
      </c>
      <c r="D135" s="393" t="s">
        <v>962</v>
      </c>
      <c r="H135" s="399"/>
      <c r="I135" s="430">
        <f t="shared" si="2"/>
        <v>77</v>
      </c>
      <c r="J135" s="396" t="s">
        <v>1178</v>
      </c>
      <c r="K135" s="399"/>
      <c r="L135" s="418"/>
      <c r="M135" t="s">
        <v>1347</v>
      </c>
    </row>
    <row r="136" spans="3:13" ht="29.4" thickBot="1" x14ac:dyDescent="0.35">
      <c r="C136" s="387">
        <f t="shared" si="4"/>
        <v>8</v>
      </c>
      <c r="D136" s="396" t="s">
        <v>895</v>
      </c>
      <c r="H136" s="399"/>
      <c r="I136" s="430">
        <f t="shared" si="2"/>
        <v>78</v>
      </c>
      <c r="J136" s="396" t="s">
        <v>1179</v>
      </c>
      <c r="K136" s="399"/>
      <c r="L136" s="418"/>
      <c r="M136" t="s">
        <v>1348</v>
      </c>
    </row>
    <row r="137" spans="3:13" ht="29.4" thickBot="1" x14ac:dyDescent="0.35">
      <c r="C137" s="387">
        <f t="shared" si="4"/>
        <v>9</v>
      </c>
      <c r="D137" s="396" t="s">
        <v>690</v>
      </c>
      <c r="H137" s="399"/>
      <c r="I137" s="430">
        <f t="shared" si="2"/>
        <v>79</v>
      </c>
      <c r="J137" s="396" t="s">
        <v>1180</v>
      </c>
      <c r="K137" s="399"/>
      <c r="L137" s="418"/>
      <c r="M137" t="s">
        <v>1348</v>
      </c>
    </row>
    <row r="138" spans="3:13" ht="29.4" thickBot="1" x14ac:dyDescent="0.35">
      <c r="C138" s="387">
        <f t="shared" si="4"/>
        <v>10</v>
      </c>
      <c r="D138" s="396" t="s">
        <v>691</v>
      </c>
      <c r="H138" s="399"/>
      <c r="I138" s="430">
        <f t="shared" si="2"/>
        <v>80</v>
      </c>
      <c r="J138" s="396" t="s">
        <v>1181</v>
      </c>
      <c r="K138" s="399"/>
      <c r="L138" s="418"/>
      <c r="M138" t="s">
        <v>1349</v>
      </c>
    </row>
    <row r="139" spans="3:13" ht="29.4" thickBot="1" x14ac:dyDescent="0.35">
      <c r="C139" s="387">
        <f t="shared" si="4"/>
        <v>11</v>
      </c>
      <c r="D139" s="396" t="s">
        <v>650</v>
      </c>
      <c r="H139" s="399"/>
      <c r="I139" s="430">
        <f t="shared" si="2"/>
        <v>81</v>
      </c>
      <c r="J139" s="396" t="s">
        <v>1182</v>
      </c>
      <c r="K139" s="399"/>
      <c r="L139" s="418"/>
      <c r="M139" t="s">
        <v>1350</v>
      </c>
    </row>
    <row r="140" spans="3:13" ht="29.4" thickBot="1" x14ac:dyDescent="0.35">
      <c r="C140" s="387">
        <f t="shared" si="4"/>
        <v>12</v>
      </c>
      <c r="D140" s="396" t="s">
        <v>651</v>
      </c>
      <c r="H140" s="399"/>
      <c r="I140" s="430">
        <f t="shared" si="2"/>
        <v>82</v>
      </c>
      <c r="J140" s="396" t="s">
        <v>1184</v>
      </c>
      <c r="K140" s="399"/>
      <c r="L140" s="418"/>
      <c r="M140" t="s">
        <v>1351</v>
      </c>
    </row>
    <row r="141" spans="3:13" ht="15" thickBot="1" x14ac:dyDescent="0.35">
      <c r="C141" s="387">
        <f t="shared" si="4"/>
        <v>13</v>
      </c>
      <c r="D141" s="396" t="s">
        <v>652</v>
      </c>
      <c r="H141" s="399"/>
      <c r="I141" s="430">
        <f t="shared" si="2"/>
        <v>83</v>
      </c>
      <c r="J141" s="396" t="s">
        <v>1185</v>
      </c>
      <c r="K141" s="399"/>
      <c r="L141" s="418"/>
      <c r="M141" t="s">
        <v>1352</v>
      </c>
    </row>
    <row r="142" spans="3:13" ht="29.4" thickBot="1" x14ac:dyDescent="0.35">
      <c r="C142" s="387">
        <f t="shared" si="4"/>
        <v>14</v>
      </c>
      <c r="D142" s="396" t="s">
        <v>693</v>
      </c>
      <c r="H142" s="399"/>
      <c r="I142" s="430">
        <f t="shared" si="2"/>
        <v>84</v>
      </c>
      <c r="J142" s="396" t="s">
        <v>1186</v>
      </c>
      <c r="K142" s="399"/>
      <c r="L142" s="418"/>
      <c r="M142" t="s">
        <v>1353</v>
      </c>
    </row>
    <row r="143" spans="3:13" ht="29.4" thickBot="1" x14ac:dyDescent="0.35">
      <c r="C143" s="387">
        <f t="shared" si="4"/>
        <v>15</v>
      </c>
      <c r="D143" s="396" t="s">
        <v>1148</v>
      </c>
      <c r="H143" s="399"/>
      <c r="I143" s="430">
        <f t="shared" si="2"/>
        <v>85</v>
      </c>
      <c r="J143" s="396" t="s">
        <v>1187</v>
      </c>
      <c r="K143" s="399"/>
      <c r="L143" s="418"/>
      <c r="M143" t="s">
        <v>1354</v>
      </c>
    </row>
    <row r="144" spans="3:13" ht="29.4" thickBot="1" x14ac:dyDescent="0.35">
      <c r="D144" s="388"/>
      <c r="H144" s="399"/>
      <c r="I144" s="430">
        <f t="shared" si="2"/>
        <v>86</v>
      </c>
      <c r="J144" s="396" t="s">
        <v>1188</v>
      </c>
      <c r="K144" s="399"/>
      <c r="L144" s="418"/>
      <c r="M144" t="s">
        <v>1355</v>
      </c>
    </row>
    <row r="145" spans="3:13" ht="29.4" thickBot="1" x14ac:dyDescent="0.35">
      <c r="C145" s="386" t="s">
        <v>1150</v>
      </c>
      <c r="H145" s="399"/>
      <c r="I145" s="430">
        <f t="shared" si="2"/>
        <v>87</v>
      </c>
      <c r="J145" s="396" t="s">
        <v>1189</v>
      </c>
      <c r="K145" s="399"/>
      <c r="L145" s="418"/>
      <c r="M145" t="s">
        <v>1356</v>
      </c>
    </row>
    <row r="146" spans="3:13" ht="29.4" thickBot="1" x14ac:dyDescent="0.35">
      <c r="D146" s="389"/>
      <c r="H146" s="399"/>
      <c r="I146" s="430">
        <f t="shared" si="2"/>
        <v>88</v>
      </c>
      <c r="J146" s="396" t="s">
        <v>1190</v>
      </c>
      <c r="K146" s="399"/>
      <c r="L146" s="418"/>
      <c r="M146" t="s">
        <v>1357</v>
      </c>
    </row>
    <row r="147" spans="3:13" ht="29.4" thickBot="1" x14ac:dyDescent="0.35">
      <c r="C147" s="405">
        <f>C146+1</f>
        <v>1</v>
      </c>
      <c r="D147" s="403" t="s">
        <v>1033</v>
      </c>
      <c r="H147" s="399"/>
      <c r="I147" s="430">
        <f t="shared" si="2"/>
        <v>89</v>
      </c>
      <c r="J147" s="396" t="s">
        <v>1191</v>
      </c>
      <c r="K147" s="399"/>
      <c r="L147" s="418"/>
      <c r="M147" t="s">
        <v>1358</v>
      </c>
    </row>
    <row r="148" spans="3:13" ht="29.4" thickBot="1" x14ac:dyDescent="0.35">
      <c r="C148" s="390">
        <f t="shared" ref="C148:C157" si="5">C147+1</f>
        <v>2</v>
      </c>
      <c r="D148" s="393" t="s">
        <v>1034</v>
      </c>
      <c r="H148" s="399"/>
      <c r="I148" s="430">
        <f t="shared" si="2"/>
        <v>90</v>
      </c>
      <c r="J148" s="396" t="s">
        <v>1192</v>
      </c>
      <c r="K148" s="399"/>
      <c r="L148" s="418"/>
      <c r="M148" t="s">
        <v>1362</v>
      </c>
    </row>
    <row r="149" spans="3:13" ht="29.4" thickBot="1" x14ac:dyDescent="0.35">
      <c r="C149" s="390">
        <f t="shared" si="5"/>
        <v>3</v>
      </c>
      <c r="D149" s="393" t="s">
        <v>1036</v>
      </c>
      <c r="H149" s="399"/>
      <c r="I149" s="430">
        <f t="shared" si="2"/>
        <v>91</v>
      </c>
      <c r="J149" s="396" t="s">
        <v>1193</v>
      </c>
      <c r="K149" s="399"/>
      <c r="L149" s="418"/>
      <c r="M149" t="s">
        <v>1546</v>
      </c>
    </row>
    <row r="150" spans="3:13" ht="29.4" thickBot="1" x14ac:dyDescent="0.35">
      <c r="C150" s="387">
        <f t="shared" si="5"/>
        <v>4</v>
      </c>
      <c r="D150" s="396" t="s">
        <v>895</v>
      </c>
      <c r="H150" s="399"/>
      <c r="I150" s="430">
        <f t="shared" si="2"/>
        <v>92</v>
      </c>
      <c r="J150" s="396" t="s">
        <v>1194</v>
      </c>
      <c r="K150" s="399"/>
      <c r="L150" s="418"/>
      <c r="M150" t="s">
        <v>1370</v>
      </c>
    </row>
    <row r="151" spans="3:13" ht="29.4" thickBot="1" x14ac:dyDescent="0.35">
      <c r="C151" s="387">
        <f t="shared" si="5"/>
        <v>5</v>
      </c>
      <c r="D151" s="396" t="s">
        <v>690</v>
      </c>
      <c r="H151" s="399"/>
      <c r="I151" s="430">
        <f t="shared" si="2"/>
        <v>93</v>
      </c>
      <c r="J151" s="396" t="s">
        <v>1195</v>
      </c>
      <c r="K151" s="399"/>
      <c r="L151" s="418"/>
      <c r="M151" t="s">
        <v>1289</v>
      </c>
    </row>
    <row r="152" spans="3:13" ht="29.4" thickBot="1" x14ac:dyDescent="0.35">
      <c r="C152" s="387">
        <f t="shared" si="5"/>
        <v>6</v>
      </c>
      <c r="D152" s="396" t="s">
        <v>691</v>
      </c>
      <c r="H152" s="399"/>
      <c r="I152" s="430">
        <f t="shared" si="2"/>
        <v>94</v>
      </c>
      <c r="J152" s="396" t="s">
        <v>1198</v>
      </c>
      <c r="K152" s="399"/>
      <c r="L152" s="418"/>
      <c r="M152" t="s">
        <v>1290</v>
      </c>
    </row>
    <row r="153" spans="3:13" ht="15" thickBot="1" x14ac:dyDescent="0.35">
      <c r="C153" s="387">
        <f t="shared" si="5"/>
        <v>7</v>
      </c>
      <c r="D153" s="396" t="s">
        <v>650</v>
      </c>
      <c r="H153" s="399"/>
      <c r="I153" s="430">
        <f t="shared" si="2"/>
        <v>95</v>
      </c>
      <c r="J153" s="396" t="s">
        <v>1199</v>
      </c>
      <c r="K153" s="399"/>
      <c r="L153" s="418"/>
      <c r="M153" t="s">
        <v>1291</v>
      </c>
    </row>
    <row r="154" spans="3:13" ht="29.4" thickBot="1" x14ac:dyDescent="0.35">
      <c r="C154" s="387">
        <f t="shared" si="5"/>
        <v>8</v>
      </c>
      <c r="D154" s="396" t="s">
        <v>651</v>
      </c>
      <c r="H154" s="399"/>
      <c r="I154" s="430">
        <f t="shared" si="2"/>
        <v>96</v>
      </c>
      <c r="J154" s="396" t="s">
        <v>1209</v>
      </c>
      <c r="K154" s="399"/>
      <c r="L154" s="418"/>
      <c r="M154" t="s">
        <v>1292</v>
      </c>
    </row>
    <row r="155" spans="3:13" ht="29.4" thickBot="1" x14ac:dyDescent="0.35">
      <c r="C155" s="387">
        <f t="shared" si="5"/>
        <v>9</v>
      </c>
      <c r="D155" s="396" t="s">
        <v>652</v>
      </c>
      <c r="H155" s="399"/>
      <c r="I155" s="430">
        <f t="shared" si="2"/>
        <v>97</v>
      </c>
      <c r="J155" s="396" t="s">
        <v>1210</v>
      </c>
      <c r="K155" s="399"/>
      <c r="L155" s="418"/>
      <c r="M155" t="s">
        <v>1293</v>
      </c>
    </row>
    <row r="156" spans="3:13" ht="29.4" thickBot="1" x14ac:dyDescent="0.35">
      <c r="C156" s="387">
        <f t="shared" si="5"/>
        <v>10</v>
      </c>
      <c r="D156" s="396" t="s">
        <v>693</v>
      </c>
      <c r="H156" s="399"/>
      <c r="I156" s="430">
        <f t="shared" si="2"/>
        <v>98</v>
      </c>
      <c r="J156" s="396" t="s">
        <v>1211</v>
      </c>
      <c r="K156" s="399"/>
      <c r="L156" s="418"/>
      <c r="M156" t="s">
        <v>1294</v>
      </c>
    </row>
    <row r="157" spans="3:13" ht="29.4" thickBot="1" x14ac:dyDescent="0.35">
      <c r="C157" s="387">
        <f t="shared" si="5"/>
        <v>11</v>
      </c>
      <c r="D157" s="396" t="s">
        <v>1149</v>
      </c>
      <c r="H157" s="399"/>
      <c r="I157" s="430">
        <f t="shared" si="2"/>
        <v>99</v>
      </c>
      <c r="J157" s="396" t="s">
        <v>1212</v>
      </c>
      <c r="K157" s="399"/>
      <c r="L157" s="418"/>
      <c r="M157" t="s">
        <v>1295</v>
      </c>
    </row>
    <row r="158" spans="3:13" ht="29.4" thickBot="1" x14ac:dyDescent="0.35">
      <c r="D158" s="389"/>
      <c r="H158" s="399"/>
      <c r="I158" s="430">
        <f t="shared" si="2"/>
        <v>100</v>
      </c>
      <c r="J158" s="396" t="s">
        <v>1213</v>
      </c>
      <c r="K158" s="399"/>
      <c r="L158" s="418"/>
      <c r="M158" t="s">
        <v>1296</v>
      </c>
    </row>
    <row r="159" spans="3:13" ht="15" thickBot="1" x14ac:dyDescent="0.35">
      <c r="C159" s="386" t="s">
        <v>1151</v>
      </c>
      <c r="D159" s="389"/>
      <c r="H159" s="399"/>
      <c r="I159" s="430">
        <f t="shared" si="2"/>
        <v>101</v>
      </c>
      <c r="J159" s="396" t="s">
        <v>1214</v>
      </c>
      <c r="K159" s="399"/>
      <c r="L159" s="418"/>
      <c r="M159" t="s">
        <v>1297</v>
      </c>
    </row>
    <row r="160" spans="3:13" ht="15" thickBot="1" x14ac:dyDescent="0.35">
      <c r="D160" s="389"/>
      <c r="H160" s="399"/>
      <c r="I160" s="430">
        <f t="shared" si="2"/>
        <v>102</v>
      </c>
      <c r="J160" s="396" t="s">
        <v>1200</v>
      </c>
      <c r="K160" s="399"/>
      <c r="L160" s="418"/>
      <c r="M160" t="s">
        <v>1298</v>
      </c>
    </row>
    <row r="161" spans="3:13" ht="29.4" thickBot="1" x14ac:dyDescent="0.35">
      <c r="C161" s="405">
        <f t="shared" ref="C161:C213" si="6">C160+1</f>
        <v>1</v>
      </c>
      <c r="D161" s="397" t="s">
        <v>993</v>
      </c>
      <c r="H161" s="399"/>
      <c r="I161" s="430">
        <f t="shared" si="2"/>
        <v>103</v>
      </c>
      <c r="J161" s="396" t="s">
        <v>1203</v>
      </c>
      <c r="K161" s="399"/>
      <c r="L161" s="418"/>
      <c r="M161" t="s">
        <v>1299</v>
      </c>
    </row>
    <row r="162" spans="3:13" ht="29.4" thickBot="1" x14ac:dyDescent="0.35">
      <c r="C162" s="390">
        <f t="shared" si="6"/>
        <v>2</v>
      </c>
      <c r="D162" s="392" t="s">
        <v>994</v>
      </c>
      <c r="H162" s="399"/>
      <c r="I162" s="430">
        <f t="shared" si="2"/>
        <v>104</v>
      </c>
      <c r="J162" s="396" t="s">
        <v>1204</v>
      </c>
      <c r="K162" s="399"/>
      <c r="L162" s="418"/>
      <c r="M162" t="s">
        <v>1456</v>
      </c>
    </row>
    <row r="163" spans="3:13" ht="29.4" thickBot="1" x14ac:dyDescent="0.35">
      <c r="C163" s="390">
        <f t="shared" si="6"/>
        <v>3</v>
      </c>
      <c r="D163" s="392" t="s">
        <v>1141</v>
      </c>
      <c r="H163" s="399"/>
      <c r="I163" s="430">
        <f t="shared" si="2"/>
        <v>105</v>
      </c>
      <c r="J163" s="396" t="s">
        <v>1205</v>
      </c>
      <c r="K163" s="399"/>
      <c r="L163" s="418"/>
      <c r="M163" t="s">
        <v>1458</v>
      </c>
    </row>
    <row r="164" spans="3:13" ht="29.4" thickBot="1" x14ac:dyDescent="0.35">
      <c r="C164" s="390">
        <f t="shared" si="6"/>
        <v>4</v>
      </c>
      <c r="D164" s="392" t="s">
        <v>1023</v>
      </c>
      <c r="H164" s="399"/>
      <c r="I164" s="430">
        <f t="shared" si="2"/>
        <v>106</v>
      </c>
      <c r="J164" s="396" t="s">
        <v>1206</v>
      </c>
      <c r="K164" s="399"/>
      <c r="L164" s="418"/>
      <c r="M164" t="s">
        <v>1459</v>
      </c>
    </row>
    <row r="165" spans="3:13" ht="29.4" thickBot="1" x14ac:dyDescent="0.35">
      <c r="C165" s="390">
        <f t="shared" si="6"/>
        <v>5</v>
      </c>
      <c r="D165" s="392" t="s">
        <v>1024</v>
      </c>
      <c r="H165" s="399"/>
      <c r="I165" s="430">
        <f t="shared" si="2"/>
        <v>107</v>
      </c>
      <c r="J165" s="396" t="s">
        <v>1207</v>
      </c>
      <c r="K165" s="399"/>
      <c r="L165" s="418"/>
      <c r="M165" t="s">
        <v>1460</v>
      </c>
    </row>
    <row r="166" spans="3:13" ht="29.4" thickBot="1" x14ac:dyDescent="0.35">
      <c r="C166" s="390">
        <f t="shared" si="6"/>
        <v>6</v>
      </c>
      <c r="D166" s="392" t="s">
        <v>1025</v>
      </c>
      <c r="H166" s="399"/>
      <c r="I166" s="430">
        <f t="shared" si="2"/>
        <v>108</v>
      </c>
      <c r="J166" s="396" t="s">
        <v>1208</v>
      </c>
      <c r="K166" s="399"/>
      <c r="L166" s="418"/>
      <c r="M166" t="s">
        <v>1461</v>
      </c>
    </row>
    <row r="167" spans="3:13" ht="29.4" thickBot="1" x14ac:dyDescent="0.35">
      <c r="C167" s="390">
        <f t="shared" si="6"/>
        <v>7</v>
      </c>
      <c r="D167" s="392" t="s">
        <v>1026</v>
      </c>
      <c r="H167" s="399"/>
      <c r="I167" s="430">
        <f t="shared" si="2"/>
        <v>109</v>
      </c>
      <c r="J167" s="396" t="s">
        <v>1201</v>
      </c>
      <c r="K167" s="399"/>
      <c r="L167" s="418"/>
      <c r="M167" t="s">
        <v>1462</v>
      </c>
    </row>
    <row r="168" spans="3:13" ht="29.4" thickBot="1" x14ac:dyDescent="0.35">
      <c r="C168" s="390">
        <f t="shared" si="6"/>
        <v>8</v>
      </c>
      <c r="D168" s="392" t="s">
        <v>106</v>
      </c>
      <c r="H168" s="399"/>
      <c r="I168" s="430">
        <f t="shared" si="2"/>
        <v>110</v>
      </c>
      <c r="J168" s="396" t="s">
        <v>1215</v>
      </c>
      <c r="K168" s="399"/>
      <c r="L168" s="418"/>
      <c r="M168" t="s">
        <v>1463</v>
      </c>
    </row>
    <row r="169" spans="3:13" ht="29.4" thickBot="1" x14ac:dyDescent="0.35">
      <c r="C169" s="390">
        <f t="shared" si="6"/>
        <v>9</v>
      </c>
      <c r="D169" s="392" t="s">
        <v>982</v>
      </c>
      <c r="H169" s="399"/>
      <c r="I169" s="430">
        <f t="shared" si="2"/>
        <v>111</v>
      </c>
      <c r="J169" s="396" t="s">
        <v>1216</v>
      </c>
      <c r="K169" s="399"/>
      <c r="L169" s="418"/>
      <c r="M169" t="s">
        <v>1462</v>
      </c>
    </row>
    <row r="170" spans="3:13" ht="29.4" thickBot="1" x14ac:dyDescent="0.35">
      <c r="C170" s="390">
        <f t="shared" si="6"/>
        <v>10</v>
      </c>
      <c r="D170" s="392" t="s">
        <v>1028</v>
      </c>
      <c r="H170" s="399"/>
      <c r="I170" s="430">
        <f t="shared" si="2"/>
        <v>112</v>
      </c>
      <c r="J170" s="396" t="s">
        <v>1217</v>
      </c>
      <c r="K170" s="399"/>
      <c r="L170" s="418"/>
      <c r="M170" t="s">
        <v>1464</v>
      </c>
    </row>
    <row r="171" spans="3:13" ht="29.4" thickBot="1" x14ac:dyDescent="0.35">
      <c r="C171" s="390">
        <f t="shared" si="6"/>
        <v>11</v>
      </c>
      <c r="D171" s="392" t="s">
        <v>1029</v>
      </c>
      <c r="H171" s="399"/>
      <c r="I171" s="430">
        <f t="shared" si="2"/>
        <v>113</v>
      </c>
      <c r="J171" s="396" t="s">
        <v>1218</v>
      </c>
      <c r="K171" s="399"/>
      <c r="L171" s="418"/>
      <c r="M171" t="s">
        <v>1465</v>
      </c>
    </row>
    <row r="172" spans="3:13" ht="29.4" thickBot="1" x14ac:dyDescent="0.35">
      <c r="C172" s="390">
        <f t="shared" si="6"/>
        <v>12</v>
      </c>
      <c r="D172" s="392" t="s">
        <v>113</v>
      </c>
      <c r="H172" s="399"/>
      <c r="I172" s="430">
        <f t="shared" si="2"/>
        <v>114</v>
      </c>
      <c r="J172" s="396" t="s">
        <v>1219</v>
      </c>
      <c r="K172" s="399"/>
      <c r="L172" s="418"/>
      <c r="M172" t="s">
        <v>1466</v>
      </c>
    </row>
    <row r="173" spans="3:13" ht="15" thickBot="1" x14ac:dyDescent="0.35">
      <c r="C173" s="390">
        <f t="shared" si="6"/>
        <v>13</v>
      </c>
      <c r="D173" s="392" t="s">
        <v>980</v>
      </c>
      <c r="H173" s="399"/>
      <c r="I173" s="430">
        <f t="shared" si="2"/>
        <v>115</v>
      </c>
      <c r="J173" s="396" t="s">
        <v>1220</v>
      </c>
      <c r="K173" s="399"/>
      <c r="L173" s="418"/>
      <c r="M173" t="s">
        <v>1467</v>
      </c>
    </row>
    <row r="174" spans="3:13" ht="15" thickBot="1" x14ac:dyDescent="0.35">
      <c r="C174" s="390">
        <f t="shared" si="6"/>
        <v>14</v>
      </c>
      <c r="D174" s="392" t="s">
        <v>981</v>
      </c>
      <c r="H174" s="399"/>
      <c r="I174" s="430">
        <f t="shared" si="2"/>
        <v>116</v>
      </c>
      <c r="J174" s="396" t="s">
        <v>1202</v>
      </c>
      <c r="K174" s="399"/>
      <c r="L174" s="418"/>
      <c r="M174" t="s">
        <v>1468</v>
      </c>
    </row>
    <row r="175" spans="3:13" ht="29.4" thickBot="1" x14ac:dyDescent="0.35">
      <c r="C175" s="390">
        <f t="shared" si="6"/>
        <v>15</v>
      </c>
      <c r="D175" s="392" t="s">
        <v>646</v>
      </c>
      <c r="H175" s="399"/>
      <c r="I175" s="430">
        <f t="shared" si="2"/>
        <v>117</v>
      </c>
      <c r="J175" s="396" t="s">
        <v>1221</v>
      </c>
      <c r="K175" s="399"/>
      <c r="L175" s="418"/>
      <c r="M175" t="s">
        <v>1469</v>
      </c>
    </row>
    <row r="176" spans="3:13" ht="29.4" thickBot="1" x14ac:dyDescent="0.35">
      <c r="C176" s="390">
        <f t="shared" si="6"/>
        <v>16</v>
      </c>
      <c r="D176" s="392" t="s">
        <v>716</v>
      </c>
      <c r="H176" s="399"/>
      <c r="I176" s="430">
        <f t="shared" ref="I176:I239" si="7">I175+1</f>
        <v>118</v>
      </c>
      <c r="J176" s="396" t="s">
        <v>1222</v>
      </c>
      <c r="K176" s="399"/>
      <c r="L176" s="418"/>
      <c r="M176" t="s">
        <v>1470</v>
      </c>
    </row>
    <row r="177" spans="3:13" ht="29.4" thickBot="1" x14ac:dyDescent="0.35">
      <c r="C177" s="390">
        <f t="shared" si="6"/>
        <v>17</v>
      </c>
      <c r="D177" s="392" t="s">
        <v>1021</v>
      </c>
      <c r="H177" s="399"/>
      <c r="I177" s="430">
        <f t="shared" si="7"/>
        <v>119</v>
      </c>
      <c r="J177" s="396" t="s">
        <v>1223</v>
      </c>
      <c r="K177" s="399"/>
      <c r="L177" s="418"/>
      <c r="M177" t="s">
        <v>1471</v>
      </c>
    </row>
    <row r="178" spans="3:13" ht="29.4" thickBot="1" x14ac:dyDescent="0.35">
      <c r="C178" s="390">
        <f t="shared" si="6"/>
        <v>18</v>
      </c>
      <c r="D178" s="392" t="s">
        <v>1022</v>
      </c>
      <c r="H178" s="399"/>
      <c r="I178" s="430">
        <f t="shared" si="7"/>
        <v>120</v>
      </c>
      <c r="J178" s="396" t="s">
        <v>1224</v>
      </c>
      <c r="K178" s="399"/>
      <c r="L178" s="418"/>
      <c r="M178" t="s">
        <v>1472</v>
      </c>
    </row>
    <row r="179" spans="3:13" ht="29.4" thickBot="1" x14ac:dyDescent="0.35">
      <c r="C179" s="390">
        <f t="shared" si="6"/>
        <v>19</v>
      </c>
      <c r="D179" s="392" t="s">
        <v>990</v>
      </c>
      <c r="H179" s="399"/>
      <c r="I179" s="430">
        <f t="shared" si="7"/>
        <v>121</v>
      </c>
      <c r="J179" s="396" t="s">
        <v>1225</v>
      </c>
      <c r="K179" s="399"/>
      <c r="L179" s="418"/>
      <c r="M179" t="s">
        <v>1473</v>
      </c>
    </row>
    <row r="180" spans="3:13" ht="29.4" thickBot="1" x14ac:dyDescent="0.35">
      <c r="C180" s="390">
        <f t="shared" si="6"/>
        <v>20</v>
      </c>
      <c r="D180" s="392" t="s">
        <v>1005</v>
      </c>
      <c r="H180" s="399"/>
      <c r="I180" s="430">
        <f t="shared" si="7"/>
        <v>122</v>
      </c>
      <c r="J180" s="396" t="s">
        <v>1226</v>
      </c>
      <c r="K180" s="399"/>
      <c r="L180" s="418"/>
      <c r="M180" t="s">
        <v>1474</v>
      </c>
    </row>
    <row r="181" spans="3:13" ht="29.4" thickBot="1" x14ac:dyDescent="0.35">
      <c r="C181" s="390">
        <f t="shared" si="6"/>
        <v>21</v>
      </c>
      <c r="D181" s="392" t="s">
        <v>1006</v>
      </c>
      <c r="H181" s="399"/>
      <c r="I181" s="430">
        <f t="shared" si="7"/>
        <v>123</v>
      </c>
      <c r="J181" s="396" t="s">
        <v>1227</v>
      </c>
      <c r="K181" s="399"/>
      <c r="L181" s="418"/>
      <c r="M181" t="s">
        <v>1475</v>
      </c>
    </row>
    <row r="182" spans="3:13" ht="29.4" thickBot="1" x14ac:dyDescent="0.35">
      <c r="C182" s="390">
        <f t="shared" si="6"/>
        <v>22</v>
      </c>
      <c r="D182" s="392" t="s">
        <v>1007</v>
      </c>
      <c r="H182" s="399"/>
      <c r="I182" s="430">
        <f t="shared" si="7"/>
        <v>124</v>
      </c>
      <c r="J182" s="396" t="s">
        <v>1228</v>
      </c>
      <c r="K182" s="399"/>
      <c r="L182" s="418"/>
      <c r="M182" t="s">
        <v>1476</v>
      </c>
    </row>
    <row r="183" spans="3:13" ht="29.4" thickBot="1" x14ac:dyDescent="0.35">
      <c r="C183" s="390">
        <f t="shared" si="6"/>
        <v>23</v>
      </c>
      <c r="D183" s="392" t="s">
        <v>1008</v>
      </c>
      <c r="H183" s="399"/>
      <c r="I183" s="430">
        <f t="shared" si="7"/>
        <v>125</v>
      </c>
      <c r="J183" s="396" t="s">
        <v>1229</v>
      </c>
      <c r="K183" s="399"/>
      <c r="L183" s="418"/>
      <c r="M183" t="s">
        <v>1477</v>
      </c>
    </row>
    <row r="184" spans="3:13" ht="29.4" thickBot="1" x14ac:dyDescent="0.35">
      <c r="C184" s="390">
        <f t="shared" si="6"/>
        <v>24</v>
      </c>
      <c r="D184" s="392" t="s">
        <v>1009</v>
      </c>
      <c r="H184" s="399"/>
      <c r="I184" s="430">
        <f t="shared" si="7"/>
        <v>126</v>
      </c>
      <c r="J184" s="396" t="s">
        <v>1230</v>
      </c>
      <c r="K184" s="399"/>
      <c r="L184" s="418"/>
      <c r="M184" t="s">
        <v>1478</v>
      </c>
    </row>
    <row r="185" spans="3:13" ht="29.4" thickBot="1" x14ac:dyDescent="0.35">
      <c r="C185" s="390">
        <f t="shared" si="6"/>
        <v>25</v>
      </c>
      <c r="D185" s="392" t="s">
        <v>1010</v>
      </c>
      <c r="H185" s="399"/>
      <c r="I185" s="430">
        <f t="shared" si="7"/>
        <v>127</v>
      </c>
      <c r="J185" s="396" t="s">
        <v>1231</v>
      </c>
      <c r="K185" s="399"/>
      <c r="L185" s="418"/>
      <c r="M185" t="s">
        <v>1479</v>
      </c>
    </row>
    <row r="186" spans="3:13" ht="15" thickBot="1" x14ac:dyDescent="0.35">
      <c r="C186" s="390">
        <f t="shared" si="6"/>
        <v>26</v>
      </c>
      <c r="D186" s="392" t="s">
        <v>989</v>
      </c>
      <c r="H186" s="399"/>
      <c r="I186" s="430">
        <f t="shared" si="7"/>
        <v>128</v>
      </c>
      <c r="J186" s="396" t="s">
        <v>1232</v>
      </c>
      <c r="K186" s="399"/>
      <c r="L186" s="418"/>
    </row>
    <row r="187" spans="3:13" ht="29.4" thickBot="1" x14ac:dyDescent="0.35">
      <c r="C187" s="390">
        <f t="shared" si="6"/>
        <v>27</v>
      </c>
      <c r="D187" s="392" t="s">
        <v>991</v>
      </c>
      <c r="H187" s="399"/>
      <c r="I187" s="430">
        <f t="shared" si="7"/>
        <v>129</v>
      </c>
      <c r="J187" s="396" t="s">
        <v>1233</v>
      </c>
      <c r="K187" s="399"/>
      <c r="L187" s="418"/>
    </row>
    <row r="188" spans="3:13" ht="29.4" thickBot="1" x14ac:dyDescent="0.35">
      <c r="C188" s="390">
        <f t="shared" si="6"/>
        <v>28</v>
      </c>
      <c r="D188" s="392" t="s">
        <v>992</v>
      </c>
      <c r="H188" s="399"/>
      <c r="I188" s="430">
        <f t="shared" si="7"/>
        <v>130</v>
      </c>
      <c r="J188" s="396" t="s">
        <v>1234</v>
      </c>
      <c r="K188" s="399"/>
      <c r="L188" s="418"/>
    </row>
    <row r="189" spans="3:13" ht="15" thickBot="1" x14ac:dyDescent="0.35">
      <c r="C189" s="387">
        <f t="shared" si="6"/>
        <v>29</v>
      </c>
      <c r="D189" s="404" t="s">
        <v>1012</v>
      </c>
      <c r="H189" s="399"/>
      <c r="I189" s="430">
        <f t="shared" si="7"/>
        <v>131</v>
      </c>
      <c r="J189" s="396" t="s">
        <v>1235</v>
      </c>
      <c r="K189" s="399"/>
      <c r="L189" s="418"/>
    </row>
    <row r="190" spans="3:13" ht="29.4" thickBot="1" x14ac:dyDescent="0.35">
      <c r="C190" s="390">
        <f t="shared" si="6"/>
        <v>30</v>
      </c>
      <c r="D190" s="392" t="s">
        <v>995</v>
      </c>
      <c r="H190" s="399"/>
      <c r="I190" s="430">
        <f t="shared" si="7"/>
        <v>132</v>
      </c>
      <c r="J190" s="396" t="s">
        <v>1236</v>
      </c>
      <c r="K190" s="399"/>
      <c r="L190" s="418"/>
    </row>
    <row r="191" spans="3:13" ht="29.4" thickBot="1" x14ac:dyDescent="0.35">
      <c r="C191" s="390">
        <f t="shared" si="6"/>
        <v>31</v>
      </c>
      <c r="D191" s="392" t="s">
        <v>996</v>
      </c>
      <c r="H191" s="399"/>
      <c r="I191" s="430">
        <f t="shared" si="7"/>
        <v>133</v>
      </c>
      <c r="J191" s="396" t="s">
        <v>1237</v>
      </c>
      <c r="K191" s="399"/>
      <c r="L191" s="418"/>
    </row>
    <row r="192" spans="3:13" ht="29.4" thickBot="1" x14ac:dyDescent="0.35">
      <c r="C192" s="390">
        <f t="shared" si="6"/>
        <v>32</v>
      </c>
      <c r="D192" s="392" t="s">
        <v>997</v>
      </c>
      <c r="H192" s="399"/>
      <c r="I192" s="430">
        <f t="shared" si="7"/>
        <v>134</v>
      </c>
      <c r="J192" s="396" t="s">
        <v>1238</v>
      </c>
      <c r="K192" s="399"/>
      <c r="L192" s="418"/>
    </row>
    <row r="193" spans="3:12" ht="29.4" thickBot="1" x14ac:dyDescent="0.35">
      <c r="C193" s="390">
        <f t="shared" si="6"/>
        <v>33</v>
      </c>
      <c r="D193" s="392" t="s">
        <v>998</v>
      </c>
      <c r="H193" s="399"/>
      <c r="I193" s="430">
        <f t="shared" si="7"/>
        <v>135</v>
      </c>
      <c r="J193" s="396" t="s">
        <v>1239</v>
      </c>
      <c r="K193" s="399"/>
      <c r="L193" s="418"/>
    </row>
    <row r="194" spans="3:12" ht="29.4" thickBot="1" x14ac:dyDescent="0.35">
      <c r="C194" s="390">
        <f t="shared" si="6"/>
        <v>34</v>
      </c>
      <c r="D194" s="392" t="s">
        <v>1004</v>
      </c>
      <c r="H194" s="399"/>
      <c r="I194" s="430">
        <f t="shared" si="7"/>
        <v>136</v>
      </c>
      <c r="J194" s="396" t="s">
        <v>1240</v>
      </c>
      <c r="K194" s="399"/>
      <c r="L194" s="418"/>
    </row>
    <row r="195" spans="3:12" ht="29.4" thickBot="1" x14ac:dyDescent="0.35">
      <c r="C195" s="390">
        <f t="shared" si="6"/>
        <v>35</v>
      </c>
      <c r="D195" s="392" t="s">
        <v>999</v>
      </c>
      <c r="H195" s="399"/>
      <c r="I195" s="430">
        <f t="shared" si="7"/>
        <v>137</v>
      </c>
      <c r="J195" s="396" t="s">
        <v>1241</v>
      </c>
      <c r="K195" s="399"/>
      <c r="L195" s="418"/>
    </row>
    <row r="196" spans="3:12" ht="29.4" thickBot="1" x14ac:dyDescent="0.35">
      <c r="C196" s="390">
        <f t="shared" si="6"/>
        <v>36</v>
      </c>
      <c r="D196" s="392" t="s">
        <v>1000</v>
      </c>
      <c r="H196" s="399"/>
      <c r="I196" s="430">
        <f t="shared" si="7"/>
        <v>138</v>
      </c>
      <c r="J196" s="396" t="s">
        <v>1242</v>
      </c>
      <c r="K196" s="399"/>
      <c r="L196" s="418"/>
    </row>
    <row r="197" spans="3:12" ht="29.4" thickBot="1" x14ac:dyDescent="0.35">
      <c r="C197" s="390">
        <f t="shared" si="6"/>
        <v>37</v>
      </c>
      <c r="D197" s="392" t="s">
        <v>1001</v>
      </c>
      <c r="H197" s="399"/>
      <c r="I197" s="430">
        <f t="shared" si="7"/>
        <v>139</v>
      </c>
      <c r="J197" s="396" t="s">
        <v>1243</v>
      </c>
      <c r="K197" s="399"/>
      <c r="L197" s="418"/>
    </row>
    <row r="198" spans="3:12" ht="29.4" thickBot="1" x14ac:dyDescent="0.35">
      <c r="C198" s="390">
        <f t="shared" si="6"/>
        <v>38</v>
      </c>
      <c r="D198" s="392" t="s">
        <v>1002</v>
      </c>
      <c r="H198" s="399"/>
      <c r="I198" s="430">
        <f t="shared" si="7"/>
        <v>140</v>
      </c>
      <c r="J198" s="396" t="s">
        <v>1244</v>
      </c>
      <c r="K198" s="399"/>
      <c r="L198" s="418"/>
    </row>
    <row r="199" spans="3:12" ht="29.4" thickBot="1" x14ac:dyDescent="0.35">
      <c r="C199" s="390">
        <f t="shared" si="6"/>
        <v>39</v>
      </c>
      <c r="D199" s="392" t="s">
        <v>1003</v>
      </c>
      <c r="H199" s="399"/>
      <c r="I199" s="430">
        <f t="shared" si="7"/>
        <v>141</v>
      </c>
      <c r="J199" s="396" t="s">
        <v>1245</v>
      </c>
      <c r="K199" s="399"/>
      <c r="L199" s="418"/>
    </row>
    <row r="200" spans="3:12" ht="29.4" thickBot="1" x14ac:dyDescent="0.35">
      <c r="C200" s="390">
        <f t="shared" si="6"/>
        <v>40</v>
      </c>
      <c r="D200" s="392" t="s">
        <v>1011</v>
      </c>
      <c r="H200" s="399"/>
      <c r="I200" s="430">
        <f t="shared" si="7"/>
        <v>142</v>
      </c>
      <c r="J200" s="396" t="s">
        <v>1246</v>
      </c>
      <c r="K200" s="399"/>
      <c r="L200" s="418"/>
    </row>
    <row r="201" spans="3:12" ht="29.4" thickBot="1" x14ac:dyDescent="0.35">
      <c r="C201" s="390">
        <f t="shared" si="6"/>
        <v>41</v>
      </c>
      <c r="D201" s="392" t="s">
        <v>1013</v>
      </c>
      <c r="H201" s="399"/>
      <c r="I201" s="430">
        <f t="shared" si="7"/>
        <v>143</v>
      </c>
      <c r="J201" s="396" t="s">
        <v>1247</v>
      </c>
      <c r="K201" s="399"/>
      <c r="L201" s="418"/>
    </row>
    <row r="202" spans="3:12" ht="29.4" thickBot="1" x14ac:dyDescent="0.35">
      <c r="C202" s="390">
        <f t="shared" si="6"/>
        <v>42</v>
      </c>
      <c r="D202" s="392" t="s">
        <v>1027</v>
      </c>
      <c r="H202" s="399"/>
      <c r="I202" s="430">
        <f t="shared" si="7"/>
        <v>144</v>
      </c>
      <c r="J202" s="396" t="s">
        <v>1248</v>
      </c>
      <c r="K202" s="399"/>
      <c r="L202" s="418"/>
    </row>
    <row r="203" spans="3:12" ht="29.4" thickBot="1" x14ac:dyDescent="0.35">
      <c r="C203" s="390">
        <f t="shared" si="6"/>
        <v>43</v>
      </c>
      <c r="D203" s="392" t="s">
        <v>1014</v>
      </c>
      <c r="H203" s="399"/>
      <c r="I203" s="430">
        <f t="shared" si="7"/>
        <v>145</v>
      </c>
      <c r="J203" s="396" t="s">
        <v>1249</v>
      </c>
      <c r="K203" s="399"/>
      <c r="L203" s="418"/>
    </row>
    <row r="204" spans="3:12" ht="29.4" thickBot="1" x14ac:dyDescent="0.35">
      <c r="C204" s="390">
        <f t="shared" si="6"/>
        <v>44</v>
      </c>
      <c r="D204" s="392" t="s">
        <v>1015</v>
      </c>
      <c r="H204" s="399"/>
      <c r="I204" s="430">
        <f t="shared" si="7"/>
        <v>146</v>
      </c>
      <c r="J204" s="396" t="s">
        <v>1250</v>
      </c>
      <c r="K204" s="399"/>
      <c r="L204" s="418"/>
    </row>
    <row r="205" spans="3:12" ht="43.8" thickBot="1" x14ac:dyDescent="0.35">
      <c r="C205" s="390">
        <f t="shared" si="6"/>
        <v>45</v>
      </c>
      <c r="D205" s="392" t="s">
        <v>1016</v>
      </c>
      <c r="H205" s="399"/>
      <c r="I205" s="430">
        <f t="shared" si="7"/>
        <v>147</v>
      </c>
      <c r="J205" s="396" t="s">
        <v>1251</v>
      </c>
      <c r="K205" s="399"/>
      <c r="L205" s="418"/>
    </row>
    <row r="206" spans="3:12" ht="43.8" thickBot="1" x14ac:dyDescent="0.35">
      <c r="C206" s="390">
        <f t="shared" si="6"/>
        <v>46</v>
      </c>
      <c r="D206" s="392" t="s">
        <v>1017</v>
      </c>
      <c r="H206" s="399"/>
      <c r="I206" s="430">
        <f t="shared" si="7"/>
        <v>148</v>
      </c>
      <c r="J206" s="396" t="s">
        <v>1252</v>
      </c>
      <c r="K206" s="399"/>
      <c r="L206" s="418"/>
    </row>
    <row r="207" spans="3:12" ht="43.8" thickBot="1" x14ac:dyDescent="0.35">
      <c r="C207" s="390">
        <f t="shared" si="6"/>
        <v>47</v>
      </c>
      <c r="D207" s="392" t="s">
        <v>1018</v>
      </c>
      <c r="H207" s="399"/>
      <c r="I207" s="430">
        <f t="shared" si="7"/>
        <v>149</v>
      </c>
      <c r="J207" s="396" t="s">
        <v>1253</v>
      </c>
      <c r="K207" s="399"/>
      <c r="L207" s="418"/>
    </row>
    <row r="208" spans="3:12" ht="43.8" thickBot="1" x14ac:dyDescent="0.35">
      <c r="C208" s="390">
        <f t="shared" si="6"/>
        <v>48</v>
      </c>
      <c r="D208" s="392" t="s">
        <v>1019</v>
      </c>
      <c r="H208" s="399"/>
      <c r="I208" s="430">
        <f t="shared" si="7"/>
        <v>150</v>
      </c>
      <c r="J208" s="396" t="s">
        <v>1254</v>
      </c>
      <c r="K208" s="399"/>
      <c r="L208" s="418"/>
    </row>
    <row r="209" spans="3:12" ht="43.8" thickBot="1" x14ac:dyDescent="0.35">
      <c r="C209" s="390">
        <f t="shared" si="6"/>
        <v>49</v>
      </c>
      <c r="D209" s="392" t="s">
        <v>1020</v>
      </c>
      <c r="H209" s="399"/>
      <c r="I209" s="430">
        <f t="shared" si="7"/>
        <v>151</v>
      </c>
      <c r="J209" s="396" t="s">
        <v>1255</v>
      </c>
      <c r="K209" s="399"/>
      <c r="L209" s="418"/>
    </row>
    <row r="210" spans="3:12" ht="15" thickBot="1" x14ac:dyDescent="0.35">
      <c r="C210" s="387">
        <f t="shared" si="6"/>
        <v>50</v>
      </c>
      <c r="D210" s="387" t="s">
        <v>91</v>
      </c>
      <c r="H210" s="399"/>
      <c r="I210" s="430">
        <f t="shared" si="7"/>
        <v>152</v>
      </c>
      <c r="J210" s="396" t="s">
        <v>1256</v>
      </c>
      <c r="K210" s="399"/>
      <c r="L210" s="418"/>
    </row>
    <row r="211" spans="3:12" ht="15" thickBot="1" x14ac:dyDescent="0.35">
      <c r="C211" s="387">
        <f t="shared" si="6"/>
        <v>51</v>
      </c>
      <c r="D211" s="387" t="s">
        <v>107</v>
      </c>
      <c r="H211" s="399"/>
      <c r="I211" s="430">
        <f t="shared" si="7"/>
        <v>153</v>
      </c>
      <c r="J211" s="396" t="s">
        <v>1257</v>
      </c>
      <c r="K211" s="399"/>
      <c r="L211" s="418"/>
    </row>
    <row r="212" spans="3:12" ht="15" thickBot="1" x14ac:dyDescent="0.35">
      <c r="C212" s="387">
        <f t="shared" si="6"/>
        <v>52</v>
      </c>
      <c r="D212" s="387" t="s">
        <v>1152</v>
      </c>
      <c r="H212" s="399"/>
      <c r="I212" s="430">
        <f t="shared" si="7"/>
        <v>154</v>
      </c>
      <c r="J212" s="396" t="s">
        <v>1258</v>
      </c>
      <c r="K212" s="399"/>
      <c r="L212" s="418"/>
    </row>
    <row r="213" spans="3:12" ht="15" thickBot="1" x14ac:dyDescent="0.35">
      <c r="C213" s="387">
        <f t="shared" si="6"/>
        <v>53</v>
      </c>
      <c r="D213" s="387" t="s">
        <v>108</v>
      </c>
      <c r="H213" s="399"/>
      <c r="I213" s="430">
        <f t="shared" si="7"/>
        <v>155</v>
      </c>
      <c r="J213" s="396" t="s">
        <v>1259</v>
      </c>
      <c r="K213" s="399"/>
      <c r="L213" s="418"/>
    </row>
    <row r="214" spans="3:12" ht="29.4" thickBot="1" x14ac:dyDescent="0.35">
      <c r="C214" s="398"/>
      <c r="D214" s="398"/>
      <c r="H214" s="399"/>
      <c r="I214" s="430">
        <f t="shared" si="7"/>
        <v>156</v>
      </c>
      <c r="J214" s="396" t="s">
        <v>1261</v>
      </c>
      <c r="K214" s="399"/>
      <c r="L214" s="418"/>
    </row>
    <row r="215" spans="3:12" ht="29.4" thickBot="1" x14ac:dyDescent="0.35">
      <c r="D215" s="389"/>
      <c r="H215" s="399"/>
      <c r="I215" s="430">
        <f t="shared" si="7"/>
        <v>157</v>
      </c>
      <c r="J215" s="396" t="s">
        <v>1262</v>
      </c>
      <c r="K215" s="399"/>
      <c r="L215" s="418"/>
    </row>
    <row r="216" spans="3:12" ht="29.4" thickBot="1" x14ac:dyDescent="0.35">
      <c r="C216" s="391" t="s">
        <v>1153</v>
      </c>
      <c r="H216" s="399"/>
      <c r="I216" s="430">
        <f t="shared" si="7"/>
        <v>158</v>
      </c>
      <c r="J216" s="396" t="s">
        <v>1260</v>
      </c>
      <c r="K216" s="399"/>
      <c r="L216" s="418"/>
    </row>
    <row r="217" spans="3:12" ht="29.4" thickBot="1" x14ac:dyDescent="0.35">
      <c r="H217" s="399"/>
      <c r="I217" s="430">
        <f t="shared" si="7"/>
        <v>159</v>
      </c>
      <c r="J217" s="396" t="s">
        <v>1263</v>
      </c>
      <c r="K217" s="399"/>
      <c r="L217" s="418"/>
    </row>
    <row r="218" spans="3:12" ht="29.4" thickBot="1" x14ac:dyDescent="0.35">
      <c r="H218" s="399"/>
      <c r="I218" s="430">
        <f t="shared" si="7"/>
        <v>160</v>
      </c>
      <c r="J218" s="396" t="s">
        <v>1264</v>
      </c>
      <c r="K218" s="399"/>
    </row>
    <row r="219" spans="3:12" ht="29.4" thickBot="1" x14ac:dyDescent="0.35">
      <c r="I219" s="430">
        <f t="shared" si="7"/>
        <v>161</v>
      </c>
      <c r="J219" s="396" t="s">
        <v>1265</v>
      </c>
    </row>
    <row r="220" spans="3:12" ht="29.4" thickBot="1" x14ac:dyDescent="0.35">
      <c r="I220" s="430">
        <f t="shared" si="7"/>
        <v>162</v>
      </c>
      <c r="J220" s="396" t="s">
        <v>1266</v>
      </c>
    </row>
    <row r="221" spans="3:12" ht="29.4" thickBot="1" x14ac:dyDescent="0.35">
      <c r="I221" s="430">
        <f t="shared" si="7"/>
        <v>163</v>
      </c>
      <c r="J221" s="396" t="s">
        <v>1267</v>
      </c>
    </row>
    <row r="222" spans="3:12" ht="29.4" thickBot="1" x14ac:dyDescent="0.35">
      <c r="I222" s="430">
        <f t="shared" si="7"/>
        <v>164</v>
      </c>
      <c r="J222" s="396" t="s">
        <v>1268</v>
      </c>
    </row>
    <row r="223" spans="3:12" ht="29.4" thickBot="1" x14ac:dyDescent="0.35">
      <c r="I223" s="430">
        <f t="shared" si="7"/>
        <v>165</v>
      </c>
      <c r="J223" s="396" t="s">
        <v>1269</v>
      </c>
    </row>
    <row r="224" spans="3:12" ht="29.4" thickBot="1" x14ac:dyDescent="0.35">
      <c r="I224" s="430">
        <f t="shared" si="7"/>
        <v>166</v>
      </c>
      <c r="J224" s="396" t="s">
        <v>1270</v>
      </c>
    </row>
    <row r="225" spans="9:10" ht="15" thickBot="1" x14ac:dyDescent="0.35">
      <c r="I225" s="430">
        <f t="shared" si="7"/>
        <v>167</v>
      </c>
      <c r="J225" s="396" t="s">
        <v>1271</v>
      </c>
    </row>
    <row r="226" spans="9:10" ht="29.4" thickBot="1" x14ac:dyDescent="0.35">
      <c r="I226" s="430">
        <f t="shared" si="7"/>
        <v>168</v>
      </c>
      <c r="J226" s="396" t="s">
        <v>1306</v>
      </c>
    </row>
    <row r="227" spans="9:10" ht="29.4" thickBot="1" x14ac:dyDescent="0.35">
      <c r="I227" s="430">
        <f t="shared" si="7"/>
        <v>169</v>
      </c>
      <c r="J227" s="396" t="s">
        <v>1307</v>
      </c>
    </row>
    <row r="228" spans="9:10" ht="29.4" thickBot="1" x14ac:dyDescent="0.35">
      <c r="I228" s="430">
        <f t="shared" si="7"/>
        <v>170</v>
      </c>
      <c r="J228" s="396" t="s">
        <v>1308</v>
      </c>
    </row>
    <row r="229" spans="9:10" ht="29.4" thickBot="1" x14ac:dyDescent="0.35">
      <c r="I229" s="430">
        <f t="shared" si="7"/>
        <v>171</v>
      </c>
      <c r="J229" s="396" t="s">
        <v>1272</v>
      </c>
    </row>
    <row r="230" spans="9:10" ht="15" thickBot="1" x14ac:dyDescent="0.35">
      <c r="I230" s="430">
        <f t="shared" si="7"/>
        <v>172</v>
      </c>
      <c r="J230" s="396" t="s">
        <v>1309</v>
      </c>
    </row>
    <row r="231" spans="9:10" ht="15" thickBot="1" x14ac:dyDescent="0.35">
      <c r="I231" s="430">
        <f t="shared" si="7"/>
        <v>173</v>
      </c>
      <c r="J231" s="396" t="s">
        <v>1310</v>
      </c>
    </row>
    <row r="232" spans="9:10" ht="15" thickBot="1" x14ac:dyDescent="0.35">
      <c r="I232" s="430">
        <f t="shared" si="7"/>
        <v>174</v>
      </c>
      <c r="J232" s="396" t="s">
        <v>1311</v>
      </c>
    </row>
    <row r="233" spans="9:10" ht="15" thickBot="1" x14ac:dyDescent="0.35">
      <c r="I233" s="430">
        <f t="shared" si="7"/>
        <v>175</v>
      </c>
      <c r="J233" s="396" t="s">
        <v>1312</v>
      </c>
    </row>
    <row r="234" spans="9:10" ht="15" thickBot="1" x14ac:dyDescent="0.35">
      <c r="I234" s="430">
        <f t="shared" si="7"/>
        <v>176</v>
      </c>
      <c r="J234" s="396" t="s">
        <v>1313</v>
      </c>
    </row>
    <row r="235" spans="9:10" ht="15" thickBot="1" x14ac:dyDescent="0.35">
      <c r="I235" s="430">
        <f t="shared" si="7"/>
        <v>177</v>
      </c>
      <c r="J235" s="396" t="s">
        <v>1314</v>
      </c>
    </row>
    <row r="236" spans="9:10" ht="15" thickBot="1" x14ac:dyDescent="0.35">
      <c r="I236" s="430">
        <f t="shared" si="7"/>
        <v>178</v>
      </c>
      <c r="J236" s="396" t="s">
        <v>1315</v>
      </c>
    </row>
    <row r="237" spans="9:10" ht="15" thickBot="1" x14ac:dyDescent="0.35">
      <c r="I237" s="430">
        <f t="shared" si="7"/>
        <v>179</v>
      </c>
      <c r="J237" s="396" t="s">
        <v>1316</v>
      </c>
    </row>
    <row r="238" spans="9:10" ht="15" thickBot="1" x14ac:dyDescent="0.35">
      <c r="I238" s="430">
        <f t="shared" si="7"/>
        <v>180</v>
      </c>
      <c r="J238" s="396" t="s">
        <v>1317</v>
      </c>
    </row>
    <row r="239" spans="9:10" ht="15" thickBot="1" x14ac:dyDescent="0.35">
      <c r="I239" s="430">
        <f t="shared" si="7"/>
        <v>181</v>
      </c>
      <c r="J239" s="396" t="s">
        <v>1318</v>
      </c>
    </row>
    <row r="240" spans="9:10" ht="15" thickBot="1" x14ac:dyDescent="0.35">
      <c r="I240" s="430">
        <f t="shared" ref="I240:I303" si="8">I239+1</f>
        <v>182</v>
      </c>
      <c r="J240" s="396" t="s">
        <v>1359</v>
      </c>
    </row>
    <row r="241" spans="9:10" ht="15" thickBot="1" x14ac:dyDescent="0.35">
      <c r="I241" s="430">
        <f t="shared" si="8"/>
        <v>183</v>
      </c>
      <c r="J241" s="396" t="s">
        <v>1275</v>
      </c>
    </row>
    <row r="242" spans="9:10" ht="15" thickBot="1" x14ac:dyDescent="0.35">
      <c r="I242" s="430">
        <f t="shared" si="8"/>
        <v>184</v>
      </c>
      <c r="J242" s="396" t="s">
        <v>1364</v>
      </c>
    </row>
    <row r="243" spans="9:10" ht="15" thickBot="1" x14ac:dyDescent="0.35">
      <c r="I243" s="430">
        <f t="shared" si="8"/>
        <v>185</v>
      </c>
      <c r="J243" s="396" t="s">
        <v>1360</v>
      </c>
    </row>
    <row r="244" spans="9:10" ht="15" thickBot="1" x14ac:dyDescent="0.35">
      <c r="I244" s="430">
        <f t="shared" si="8"/>
        <v>186</v>
      </c>
      <c r="J244" s="396" t="s">
        <v>1273</v>
      </c>
    </row>
    <row r="245" spans="9:10" ht="15" thickBot="1" x14ac:dyDescent="0.35">
      <c r="I245" s="430">
        <f t="shared" si="8"/>
        <v>187</v>
      </c>
      <c r="J245" s="396" t="s">
        <v>1274</v>
      </c>
    </row>
    <row r="246" spans="9:10" ht="15" thickBot="1" x14ac:dyDescent="0.35">
      <c r="I246" s="430">
        <f t="shared" si="8"/>
        <v>188</v>
      </c>
      <c r="J246" s="396" t="s">
        <v>1365</v>
      </c>
    </row>
    <row r="247" spans="9:10" ht="15" thickBot="1" x14ac:dyDescent="0.35">
      <c r="I247" s="430">
        <f t="shared" si="8"/>
        <v>189</v>
      </c>
      <c r="J247" s="396" t="s">
        <v>1276</v>
      </c>
    </row>
    <row r="248" spans="9:10" ht="15" thickBot="1" x14ac:dyDescent="0.35">
      <c r="I248" s="430">
        <f t="shared" si="8"/>
        <v>190</v>
      </c>
      <c r="J248" s="396" t="s">
        <v>1319</v>
      </c>
    </row>
    <row r="249" spans="9:10" ht="15" thickBot="1" x14ac:dyDescent="0.35">
      <c r="I249" s="430">
        <f t="shared" si="8"/>
        <v>191</v>
      </c>
      <c r="J249" s="396" t="s">
        <v>1320</v>
      </c>
    </row>
    <row r="250" spans="9:10" ht="15" thickBot="1" x14ac:dyDescent="0.35">
      <c r="I250" s="430">
        <f t="shared" si="8"/>
        <v>192</v>
      </c>
      <c r="J250" s="396" t="s">
        <v>1321</v>
      </c>
    </row>
    <row r="251" spans="9:10" ht="15" thickBot="1" x14ac:dyDescent="0.35">
      <c r="I251" s="430">
        <f t="shared" si="8"/>
        <v>193</v>
      </c>
      <c r="J251" s="396" t="s">
        <v>1322</v>
      </c>
    </row>
    <row r="252" spans="9:10" ht="15" thickBot="1" x14ac:dyDescent="0.35">
      <c r="I252" s="430">
        <f t="shared" si="8"/>
        <v>194</v>
      </c>
      <c r="J252" s="396" t="s">
        <v>1323</v>
      </c>
    </row>
    <row r="253" spans="9:10" ht="15" thickBot="1" x14ac:dyDescent="0.35">
      <c r="I253" s="430">
        <f t="shared" si="8"/>
        <v>195</v>
      </c>
      <c r="J253" s="396" t="s">
        <v>1324</v>
      </c>
    </row>
    <row r="254" spans="9:10" ht="15" thickBot="1" x14ac:dyDescent="0.35">
      <c r="I254" s="430">
        <f t="shared" si="8"/>
        <v>196</v>
      </c>
      <c r="J254" s="396" t="s">
        <v>1325</v>
      </c>
    </row>
    <row r="255" spans="9:10" ht="15" thickBot="1" x14ac:dyDescent="0.35">
      <c r="I255" s="430">
        <f t="shared" si="8"/>
        <v>197</v>
      </c>
      <c r="J255" s="396" t="s">
        <v>1326</v>
      </c>
    </row>
    <row r="256" spans="9:10" ht="15" thickBot="1" x14ac:dyDescent="0.35">
      <c r="I256" s="430">
        <f t="shared" si="8"/>
        <v>198</v>
      </c>
      <c r="J256" s="396" t="s">
        <v>1366</v>
      </c>
    </row>
    <row r="257" spans="9:10" ht="29.4" thickBot="1" x14ac:dyDescent="0.35">
      <c r="I257" s="430">
        <f t="shared" si="8"/>
        <v>199</v>
      </c>
      <c r="J257" s="396" t="s">
        <v>1327</v>
      </c>
    </row>
    <row r="258" spans="9:10" ht="15" thickBot="1" x14ac:dyDescent="0.35">
      <c r="I258" s="430">
        <f t="shared" si="8"/>
        <v>200</v>
      </c>
      <c r="J258" s="396" t="s">
        <v>1277</v>
      </c>
    </row>
    <row r="259" spans="9:10" ht="15" thickBot="1" x14ac:dyDescent="0.35">
      <c r="I259" s="430">
        <f t="shared" si="8"/>
        <v>201</v>
      </c>
      <c r="J259" s="396" t="s">
        <v>1367</v>
      </c>
    </row>
    <row r="260" spans="9:10" ht="15" thickBot="1" x14ac:dyDescent="0.35">
      <c r="I260" s="430">
        <f t="shared" si="8"/>
        <v>202</v>
      </c>
      <c r="J260" s="396" t="s">
        <v>1368</v>
      </c>
    </row>
    <row r="261" spans="9:10" ht="15" thickBot="1" x14ac:dyDescent="0.35">
      <c r="I261" s="430">
        <f t="shared" si="8"/>
        <v>203</v>
      </c>
      <c r="J261" s="396" t="s">
        <v>1329</v>
      </c>
    </row>
    <row r="262" spans="9:10" ht="15" thickBot="1" x14ac:dyDescent="0.35">
      <c r="I262" s="430">
        <f t="shared" si="8"/>
        <v>204</v>
      </c>
      <c r="J262" s="396" t="s">
        <v>1330</v>
      </c>
    </row>
    <row r="263" spans="9:10" ht="15" thickBot="1" x14ac:dyDescent="0.35">
      <c r="I263" s="430">
        <f t="shared" si="8"/>
        <v>205</v>
      </c>
      <c r="J263" s="396" t="s">
        <v>1331</v>
      </c>
    </row>
    <row r="264" spans="9:10" ht="15" thickBot="1" x14ac:dyDescent="0.35">
      <c r="I264" s="430">
        <f t="shared" si="8"/>
        <v>206</v>
      </c>
      <c r="J264" s="396" t="s">
        <v>1332</v>
      </c>
    </row>
    <row r="265" spans="9:10" ht="15" thickBot="1" x14ac:dyDescent="0.35">
      <c r="I265" s="430">
        <f t="shared" si="8"/>
        <v>207</v>
      </c>
      <c r="J265" s="396" t="s">
        <v>1333</v>
      </c>
    </row>
    <row r="266" spans="9:10" ht="15" thickBot="1" x14ac:dyDescent="0.35">
      <c r="I266" s="430">
        <f t="shared" si="8"/>
        <v>208</v>
      </c>
      <c r="J266" s="396" t="s">
        <v>1334</v>
      </c>
    </row>
    <row r="267" spans="9:10" ht="15" thickBot="1" x14ac:dyDescent="0.35">
      <c r="I267" s="430">
        <f t="shared" si="8"/>
        <v>209</v>
      </c>
      <c r="J267" s="396" t="s">
        <v>1335</v>
      </c>
    </row>
    <row r="268" spans="9:10" ht="15" thickBot="1" x14ac:dyDescent="0.35">
      <c r="I268" s="430">
        <f t="shared" si="8"/>
        <v>210</v>
      </c>
      <c r="J268" s="396" t="s">
        <v>1336</v>
      </c>
    </row>
    <row r="269" spans="9:10" ht="15" thickBot="1" x14ac:dyDescent="0.35">
      <c r="I269" s="430">
        <f t="shared" si="8"/>
        <v>211</v>
      </c>
      <c r="J269" s="396" t="s">
        <v>1337</v>
      </c>
    </row>
    <row r="270" spans="9:10" ht="15" thickBot="1" x14ac:dyDescent="0.35">
      <c r="I270" s="430">
        <f t="shared" si="8"/>
        <v>212</v>
      </c>
      <c r="J270" s="396" t="s">
        <v>1338</v>
      </c>
    </row>
    <row r="271" spans="9:10" ht="15" thickBot="1" x14ac:dyDescent="0.35">
      <c r="I271" s="430">
        <f t="shared" si="8"/>
        <v>213</v>
      </c>
      <c r="J271" s="396" t="s">
        <v>1339</v>
      </c>
    </row>
    <row r="272" spans="9:10" ht="15" thickBot="1" x14ac:dyDescent="0.35">
      <c r="I272" s="430">
        <f t="shared" si="8"/>
        <v>214</v>
      </c>
      <c r="J272" s="396" t="s">
        <v>1361</v>
      </c>
    </row>
    <row r="273" spans="9:10" ht="15" thickBot="1" x14ac:dyDescent="0.35">
      <c r="I273" s="430">
        <f t="shared" si="8"/>
        <v>215</v>
      </c>
      <c r="J273" s="396" t="s">
        <v>1286</v>
      </c>
    </row>
    <row r="274" spans="9:10" ht="15" thickBot="1" x14ac:dyDescent="0.35">
      <c r="I274" s="430">
        <f t="shared" si="8"/>
        <v>216</v>
      </c>
      <c r="J274" s="396" t="s">
        <v>1287</v>
      </c>
    </row>
    <row r="275" spans="9:10" ht="15" thickBot="1" x14ac:dyDescent="0.35">
      <c r="I275" s="430">
        <f t="shared" si="8"/>
        <v>217</v>
      </c>
      <c r="J275" s="396" t="s">
        <v>1369</v>
      </c>
    </row>
    <row r="276" spans="9:10" ht="15" thickBot="1" x14ac:dyDescent="0.35">
      <c r="I276" s="430">
        <f t="shared" si="8"/>
        <v>218</v>
      </c>
      <c r="J276" s="396" t="s">
        <v>1344</v>
      </c>
    </row>
    <row r="277" spans="9:10" ht="15" thickBot="1" x14ac:dyDescent="0.35">
      <c r="I277" s="430">
        <f t="shared" si="8"/>
        <v>219</v>
      </c>
      <c r="J277" s="396" t="s">
        <v>1345</v>
      </c>
    </row>
    <row r="278" spans="9:10" ht="15" thickBot="1" x14ac:dyDescent="0.35">
      <c r="I278" s="430">
        <f t="shared" si="8"/>
        <v>220</v>
      </c>
      <c r="J278" s="396" t="s">
        <v>1346</v>
      </c>
    </row>
    <row r="279" spans="9:10" ht="29.4" thickBot="1" x14ac:dyDescent="0.35">
      <c r="I279" s="430">
        <f t="shared" si="8"/>
        <v>221</v>
      </c>
      <c r="J279" s="396" t="s">
        <v>1347</v>
      </c>
    </row>
    <row r="280" spans="9:10" ht="29.4" thickBot="1" x14ac:dyDescent="0.35">
      <c r="I280" s="430">
        <f t="shared" si="8"/>
        <v>222</v>
      </c>
      <c r="J280" s="396" t="s">
        <v>1347</v>
      </c>
    </row>
    <row r="281" spans="9:10" ht="29.4" thickBot="1" x14ac:dyDescent="0.35">
      <c r="I281" s="430">
        <f t="shared" si="8"/>
        <v>223</v>
      </c>
      <c r="J281" s="396" t="s">
        <v>1348</v>
      </c>
    </row>
    <row r="282" spans="9:10" ht="29.4" thickBot="1" x14ac:dyDescent="0.35">
      <c r="I282" s="430">
        <f t="shared" si="8"/>
        <v>224</v>
      </c>
      <c r="J282" s="396" t="s">
        <v>1348</v>
      </c>
    </row>
    <row r="283" spans="9:10" ht="29.4" thickBot="1" x14ac:dyDescent="0.35">
      <c r="I283" s="430">
        <f t="shared" si="8"/>
        <v>225</v>
      </c>
      <c r="J283" s="396" t="s">
        <v>1349</v>
      </c>
    </row>
    <row r="284" spans="9:10" ht="29.4" thickBot="1" x14ac:dyDescent="0.35">
      <c r="I284" s="430">
        <f t="shared" si="8"/>
        <v>226</v>
      </c>
      <c r="J284" s="396" t="s">
        <v>1350</v>
      </c>
    </row>
    <row r="285" spans="9:10" ht="29.4" thickBot="1" x14ac:dyDescent="0.35">
      <c r="I285" s="430">
        <f t="shared" si="8"/>
        <v>227</v>
      </c>
      <c r="J285" s="396" t="s">
        <v>1351</v>
      </c>
    </row>
    <row r="286" spans="9:10" ht="29.4" thickBot="1" x14ac:dyDescent="0.35">
      <c r="I286" s="430">
        <f t="shared" si="8"/>
        <v>228</v>
      </c>
      <c r="J286" s="396" t="s">
        <v>1352</v>
      </c>
    </row>
    <row r="287" spans="9:10" ht="29.4" thickBot="1" x14ac:dyDescent="0.35">
      <c r="I287" s="430">
        <f t="shared" si="8"/>
        <v>229</v>
      </c>
      <c r="J287" s="396" t="s">
        <v>1353</v>
      </c>
    </row>
    <row r="288" spans="9:10" ht="29.4" thickBot="1" x14ac:dyDescent="0.35">
      <c r="I288" s="430">
        <f t="shared" si="8"/>
        <v>230</v>
      </c>
      <c r="J288" s="396" t="s">
        <v>1354</v>
      </c>
    </row>
    <row r="289" spans="9:10" ht="29.4" thickBot="1" x14ac:dyDescent="0.35">
      <c r="I289" s="430">
        <f t="shared" si="8"/>
        <v>231</v>
      </c>
      <c r="J289" s="396" t="s">
        <v>1355</v>
      </c>
    </row>
    <row r="290" spans="9:10" ht="29.4" thickBot="1" x14ac:dyDescent="0.35">
      <c r="I290" s="430">
        <f t="shared" si="8"/>
        <v>232</v>
      </c>
      <c r="J290" s="396" t="s">
        <v>1356</v>
      </c>
    </row>
    <row r="291" spans="9:10" ht="29.4" thickBot="1" x14ac:dyDescent="0.35">
      <c r="I291" s="430">
        <f t="shared" si="8"/>
        <v>233</v>
      </c>
      <c r="J291" s="396" t="s">
        <v>1357</v>
      </c>
    </row>
    <row r="292" spans="9:10" ht="29.4" thickBot="1" x14ac:dyDescent="0.35">
      <c r="I292" s="430">
        <f t="shared" si="8"/>
        <v>234</v>
      </c>
      <c r="J292" s="396" t="s">
        <v>1358</v>
      </c>
    </row>
    <row r="293" spans="9:10" ht="15" thickBot="1" x14ac:dyDescent="0.35">
      <c r="I293" s="430">
        <f t="shared" si="8"/>
        <v>235</v>
      </c>
      <c r="J293" s="396" t="s">
        <v>1362</v>
      </c>
    </row>
    <row r="294" spans="9:10" ht="15" thickBot="1" x14ac:dyDescent="0.35">
      <c r="I294" s="430">
        <f t="shared" si="8"/>
        <v>236</v>
      </c>
      <c r="J294" s="396" t="s">
        <v>1288</v>
      </c>
    </row>
    <row r="295" spans="9:10" ht="15" thickBot="1" x14ac:dyDescent="0.35">
      <c r="I295" s="430">
        <f t="shared" si="8"/>
        <v>237</v>
      </c>
      <c r="J295" s="396" t="s">
        <v>1370</v>
      </c>
    </row>
    <row r="296" spans="9:10" ht="29.4" thickBot="1" x14ac:dyDescent="0.35">
      <c r="I296" s="430">
        <f t="shared" si="8"/>
        <v>238</v>
      </c>
      <c r="J296" s="396" t="s">
        <v>1289</v>
      </c>
    </row>
    <row r="297" spans="9:10" ht="29.4" thickBot="1" x14ac:dyDescent="0.35">
      <c r="I297" s="430">
        <f t="shared" si="8"/>
        <v>239</v>
      </c>
      <c r="J297" s="396" t="s">
        <v>1290</v>
      </c>
    </row>
    <row r="298" spans="9:10" ht="15" thickBot="1" x14ac:dyDescent="0.35">
      <c r="I298" s="430">
        <f t="shared" si="8"/>
        <v>240</v>
      </c>
      <c r="J298" s="396" t="s">
        <v>1291</v>
      </c>
    </row>
    <row r="299" spans="9:10" ht="15" thickBot="1" x14ac:dyDescent="0.35">
      <c r="I299" s="430">
        <f t="shared" si="8"/>
        <v>241</v>
      </c>
      <c r="J299" s="396" t="s">
        <v>1292</v>
      </c>
    </row>
    <row r="300" spans="9:10" ht="29.4" thickBot="1" x14ac:dyDescent="0.35">
      <c r="I300" s="430">
        <f t="shared" si="8"/>
        <v>242</v>
      </c>
      <c r="J300" s="396" t="s">
        <v>1293</v>
      </c>
    </row>
    <row r="301" spans="9:10" ht="29.4" thickBot="1" x14ac:dyDescent="0.35">
      <c r="I301" s="430">
        <f t="shared" si="8"/>
        <v>243</v>
      </c>
      <c r="J301" s="396" t="s">
        <v>1294</v>
      </c>
    </row>
    <row r="302" spans="9:10" ht="29.4" thickBot="1" x14ac:dyDescent="0.35">
      <c r="I302" s="430">
        <f t="shared" si="8"/>
        <v>244</v>
      </c>
      <c r="J302" s="396" t="s">
        <v>1295</v>
      </c>
    </row>
    <row r="303" spans="9:10" ht="29.4" thickBot="1" x14ac:dyDescent="0.35">
      <c r="I303" s="430">
        <f t="shared" si="8"/>
        <v>245</v>
      </c>
      <c r="J303" s="396" t="s">
        <v>1296</v>
      </c>
    </row>
    <row r="304" spans="9:10" ht="29.4" thickBot="1" x14ac:dyDescent="0.35">
      <c r="I304" s="430">
        <f t="shared" ref="I304:I306" si="9">I303+1</f>
        <v>246</v>
      </c>
      <c r="J304" s="396" t="s">
        <v>1297</v>
      </c>
    </row>
    <row r="305" spans="9:10" ht="29.4" thickBot="1" x14ac:dyDescent="0.35">
      <c r="I305" s="430">
        <f t="shared" si="9"/>
        <v>247</v>
      </c>
      <c r="J305" s="396" t="s">
        <v>1298</v>
      </c>
    </row>
    <row r="306" spans="9:10" ht="29.4" thickBot="1" x14ac:dyDescent="0.35">
      <c r="I306" s="430">
        <f t="shared" si="9"/>
        <v>248</v>
      </c>
      <c r="J306" s="396" t="s">
        <v>1299</v>
      </c>
    </row>
    <row r="308" spans="9:10" ht="15" thickBot="1" x14ac:dyDescent="0.35">
      <c r="I308" s="386" t="s">
        <v>1140</v>
      </c>
    </row>
    <row r="309" spans="9:10" ht="15" thickBot="1" x14ac:dyDescent="0.35">
      <c r="I309" s="422">
        <v>1</v>
      </c>
      <c r="J309" s="397" t="s">
        <v>812</v>
      </c>
    </row>
    <row r="310" spans="9:10" ht="15" thickBot="1" x14ac:dyDescent="0.35">
      <c r="I310" s="430">
        <f t="shared" ref="I310:I373" si="10">I309+1</f>
        <v>2</v>
      </c>
      <c r="J310" s="393" t="s">
        <v>813</v>
      </c>
    </row>
    <row r="311" spans="9:10" ht="15" thickBot="1" x14ac:dyDescent="0.35">
      <c r="I311" s="430">
        <f t="shared" si="10"/>
        <v>3</v>
      </c>
      <c r="J311" s="393" t="s">
        <v>1143</v>
      </c>
    </row>
    <row r="312" spans="9:10" ht="15" thickBot="1" x14ac:dyDescent="0.35">
      <c r="I312" s="430">
        <f t="shared" si="10"/>
        <v>4</v>
      </c>
      <c r="J312" s="393" t="s">
        <v>1143</v>
      </c>
    </row>
    <row r="313" spans="9:10" ht="15" thickBot="1" x14ac:dyDescent="0.35">
      <c r="I313" s="430">
        <f t="shared" si="10"/>
        <v>5</v>
      </c>
      <c r="J313" s="393" t="s">
        <v>62</v>
      </c>
    </row>
    <row r="314" spans="9:10" ht="15" thickBot="1" x14ac:dyDescent="0.35">
      <c r="I314" s="430">
        <f t="shared" si="10"/>
        <v>6</v>
      </c>
      <c r="J314" s="393" t="s">
        <v>64</v>
      </c>
    </row>
    <row r="315" spans="9:10" ht="15" thickBot="1" x14ac:dyDescent="0.35">
      <c r="I315" s="430">
        <f t="shared" si="10"/>
        <v>7</v>
      </c>
      <c r="J315" s="393" t="s">
        <v>895</v>
      </c>
    </row>
    <row r="316" spans="9:10" ht="15" thickBot="1" x14ac:dyDescent="0.35">
      <c r="I316" s="430">
        <f t="shared" si="10"/>
        <v>8</v>
      </c>
      <c r="J316" s="393" t="s">
        <v>690</v>
      </c>
    </row>
    <row r="317" spans="9:10" ht="15" thickBot="1" x14ac:dyDescent="0.35">
      <c r="I317" s="430">
        <f t="shared" si="10"/>
        <v>9</v>
      </c>
      <c r="J317" s="393" t="s">
        <v>691</v>
      </c>
    </row>
    <row r="318" spans="9:10" ht="15" thickBot="1" x14ac:dyDescent="0.35">
      <c r="I318" s="430">
        <f t="shared" si="10"/>
        <v>10</v>
      </c>
      <c r="J318" s="393" t="s">
        <v>650</v>
      </c>
    </row>
    <row r="319" spans="9:10" ht="15" thickBot="1" x14ac:dyDescent="0.35">
      <c r="I319" s="430">
        <f t="shared" si="10"/>
        <v>11</v>
      </c>
      <c r="J319" s="393" t="s">
        <v>651</v>
      </c>
    </row>
    <row r="320" spans="9:10" ht="15" thickBot="1" x14ac:dyDescent="0.35">
      <c r="I320" s="430">
        <f t="shared" si="10"/>
        <v>12</v>
      </c>
      <c r="J320" s="393" t="s">
        <v>652</v>
      </c>
    </row>
    <row r="321" spans="9:11" ht="15" thickBot="1" x14ac:dyDescent="0.35">
      <c r="I321" s="430">
        <f t="shared" si="10"/>
        <v>13</v>
      </c>
      <c r="J321" s="393" t="s">
        <v>693</v>
      </c>
    </row>
    <row r="322" spans="9:11" ht="15" thickBot="1" x14ac:dyDescent="0.35">
      <c r="I322" s="430">
        <f t="shared" si="10"/>
        <v>14</v>
      </c>
      <c r="J322" s="393" t="s">
        <v>1144</v>
      </c>
    </row>
    <row r="323" spans="9:11" ht="29.4" thickBot="1" x14ac:dyDescent="0.35">
      <c r="I323" s="430">
        <f t="shared" si="10"/>
        <v>15</v>
      </c>
      <c r="J323" s="393" t="s">
        <v>702</v>
      </c>
    </row>
    <row r="324" spans="9:11" ht="15" thickBot="1" x14ac:dyDescent="0.35">
      <c r="I324" s="430">
        <f t="shared" si="10"/>
        <v>16</v>
      </c>
      <c r="J324" s="394" t="s">
        <v>685</v>
      </c>
    </row>
    <row r="325" spans="9:11" ht="15" thickBot="1" x14ac:dyDescent="0.35">
      <c r="I325" s="430">
        <f t="shared" si="10"/>
        <v>17</v>
      </c>
      <c r="J325" s="394" t="s">
        <v>651</v>
      </c>
    </row>
    <row r="326" spans="9:11" ht="15" thickBot="1" x14ac:dyDescent="0.35">
      <c r="I326" s="430">
        <f t="shared" si="10"/>
        <v>18</v>
      </c>
      <c r="J326" s="394" t="s">
        <v>1199</v>
      </c>
      <c r="K326" s="432" t="s">
        <v>1432</v>
      </c>
    </row>
    <row r="327" spans="9:11" ht="29.4" thickBot="1" x14ac:dyDescent="0.35">
      <c r="I327" s="430">
        <f t="shared" si="10"/>
        <v>19</v>
      </c>
      <c r="J327" s="394" t="s">
        <v>1209</v>
      </c>
    </row>
    <row r="328" spans="9:11" ht="29.4" thickBot="1" x14ac:dyDescent="0.35">
      <c r="I328" s="430">
        <f t="shared" si="10"/>
        <v>20</v>
      </c>
      <c r="J328" s="394" t="s">
        <v>1210</v>
      </c>
    </row>
    <row r="329" spans="9:11" ht="29.4" thickBot="1" x14ac:dyDescent="0.35">
      <c r="I329" s="430">
        <f t="shared" si="10"/>
        <v>21</v>
      </c>
      <c r="J329" s="394" t="s">
        <v>1211</v>
      </c>
    </row>
    <row r="330" spans="9:11" ht="29.4" thickBot="1" x14ac:dyDescent="0.35">
      <c r="I330" s="430">
        <f t="shared" si="10"/>
        <v>22</v>
      </c>
      <c r="J330" s="394" t="s">
        <v>1212</v>
      </c>
    </row>
    <row r="331" spans="9:11" ht="29.4" thickBot="1" x14ac:dyDescent="0.35">
      <c r="I331" s="430">
        <f t="shared" si="10"/>
        <v>23</v>
      </c>
      <c r="J331" s="394" t="s">
        <v>1213</v>
      </c>
    </row>
    <row r="332" spans="9:11" ht="15" thickBot="1" x14ac:dyDescent="0.35">
      <c r="I332" s="430">
        <f t="shared" si="10"/>
        <v>24</v>
      </c>
      <c r="J332" s="394" t="s">
        <v>1214</v>
      </c>
    </row>
    <row r="333" spans="9:11" ht="15" thickBot="1" x14ac:dyDescent="0.35">
      <c r="I333" s="430">
        <f t="shared" si="10"/>
        <v>25</v>
      </c>
      <c r="J333" s="394" t="s">
        <v>1200</v>
      </c>
    </row>
    <row r="334" spans="9:11" ht="29.4" thickBot="1" x14ac:dyDescent="0.35">
      <c r="I334" s="430">
        <f t="shared" si="10"/>
        <v>26</v>
      </c>
      <c r="J334" s="394" t="s">
        <v>1203</v>
      </c>
    </row>
    <row r="335" spans="9:11" ht="29.4" thickBot="1" x14ac:dyDescent="0.35">
      <c r="I335" s="430">
        <f t="shared" si="10"/>
        <v>27</v>
      </c>
      <c r="J335" s="394" t="s">
        <v>1204</v>
      </c>
    </row>
    <row r="336" spans="9:11" ht="29.4" thickBot="1" x14ac:dyDescent="0.35">
      <c r="I336" s="430">
        <f t="shared" si="10"/>
        <v>28</v>
      </c>
      <c r="J336" s="394" t="s">
        <v>1205</v>
      </c>
    </row>
    <row r="337" spans="9:10" ht="29.4" thickBot="1" x14ac:dyDescent="0.35">
      <c r="I337" s="430">
        <f t="shared" si="10"/>
        <v>29</v>
      </c>
      <c r="J337" s="394" t="s">
        <v>1206</v>
      </c>
    </row>
    <row r="338" spans="9:10" ht="29.4" thickBot="1" x14ac:dyDescent="0.35">
      <c r="I338" s="430">
        <f t="shared" si="10"/>
        <v>30</v>
      </c>
      <c r="J338" s="394" t="s">
        <v>1207</v>
      </c>
    </row>
    <row r="339" spans="9:10" ht="15" thickBot="1" x14ac:dyDescent="0.35">
      <c r="I339" s="430">
        <f t="shared" si="10"/>
        <v>31</v>
      </c>
      <c r="J339" s="394" t="s">
        <v>1208</v>
      </c>
    </row>
    <row r="340" spans="9:10" ht="15" thickBot="1" x14ac:dyDescent="0.35">
      <c r="I340" s="430">
        <f t="shared" si="10"/>
        <v>32</v>
      </c>
      <c r="J340" s="394" t="s">
        <v>1201</v>
      </c>
    </row>
    <row r="341" spans="9:10" ht="29.4" thickBot="1" x14ac:dyDescent="0.35">
      <c r="I341" s="430">
        <f t="shared" si="10"/>
        <v>33</v>
      </c>
      <c r="J341" s="394" t="s">
        <v>1215</v>
      </c>
    </row>
    <row r="342" spans="9:10" ht="29.4" thickBot="1" x14ac:dyDescent="0.35">
      <c r="I342" s="430">
        <f t="shared" si="10"/>
        <v>34</v>
      </c>
      <c r="J342" s="394" t="s">
        <v>1216</v>
      </c>
    </row>
    <row r="343" spans="9:10" ht="29.4" thickBot="1" x14ac:dyDescent="0.35">
      <c r="I343" s="430">
        <f t="shared" si="10"/>
        <v>35</v>
      </c>
      <c r="J343" s="394" t="s">
        <v>1217</v>
      </c>
    </row>
    <row r="344" spans="9:10" ht="29.4" thickBot="1" x14ac:dyDescent="0.35">
      <c r="I344" s="430">
        <f t="shared" si="10"/>
        <v>36</v>
      </c>
      <c r="J344" s="394" t="s">
        <v>1218</v>
      </c>
    </row>
    <row r="345" spans="9:10" ht="29.4" thickBot="1" x14ac:dyDescent="0.35">
      <c r="I345" s="430">
        <f t="shared" si="10"/>
        <v>37</v>
      </c>
      <c r="J345" s="394" t="s">
        <v>1219</v>
      </c>
    </row>
    <row r="346" spans="9:10" ht="15" thickBot="1" x14ac:dyDescent="0.35">
      <c r="I346" s="430">
        <f t="shared" si="10"/>
        <v>38</v>
      </c>
      <c r="J346" s="394" t="s">
        <v>1220</v>
      </c>
    </row>
    <row r="347" spans="9:10" ht="15" thickBot="1" x14ac:dyDescent="0.35">
      <c r="I347" s="430">
        <f t="shared" si="10"/>
        <v>39</v>
      </c>
      <c r="J347" s="394" t="s">
        <v>1202</v>
      </c>
    </row>
    <row r="348" spans="9:10" ht="29.4" thickBot="1" x14ac:dyDescent="0.35">
      <c r="I348" s="430">
        <f t="shared" si="10"/>
        <v>40</v>
      </c>
      <c r="J348" s="394" t="s">
        <v>1221</v>
      </c>
    </row>
    <row r="349" spans="9:10" ht="29.4" thickBot="1" x14ac:dyDescent="0.35">
      <c r="I349" s="430">
        <f t="shared" si="10"/>
        <v>41</v>
      </c>
      <c r="J349" s="394" t="s">
        <v>1222</v>
      </c>
    </row>
    <row r="350" spans="9:10" ht="29.4" thickBot="1" x14ac:dyDescent="0.35">
      <c r="I350" s="430">
        <f t="shared" si="10"/>
        <v>42</v>
      </c>
      <c r="J350" s="394" t="s">
        <v>1223</v>
      </c>
    </row>
    <row r="351" spans="9:10" ht="29.4" thickBot="1" x14ac:dyDescent="0.35">
      <c r="I351" s="430">
        <f t="shared" si="10"/>
        <v>43</v>
      </c>
      <c r="J351" s="394" t="s">
        <v>1224</v>
      </c>
    </row>
    <row r="352" spans="9:10" ht="29.4" thickBot="1" x14ac:dyDescent="0.35">
      <c r="I352" s="430">
        <f t="shared" si="10"/>
        <v>44</v>
      </c>
      <c r="J352" s="394" t="s">
        <v>1225</v>
      </c>
    </row>
    <row r="353" spans="9:10" ht="29.4" thickBot="1" x14ac:dyDescent="0.35">
      <c r="I353" s="430">
        <f t="shared" si="10"/>
        <v>45</v>
      </c>
      <c r="J353" s="394" t="s">
        <v>1226</v>
      </c>
    </row>
    <row r="354" spans="9:10" ht="29.4" thickBot="1" x14ac:dyDescent="0.35">
      <c r="I354" s="430">
        <f t="shared" si="10"/>
        <v>46</v>
      </c>
      <c r="J354" s="394" t="s">
        <v>1227</v>
      </c>
    </row>
    <row r="355" spans="9:10" ht="29.4" thickBot="1" x14ac:dyDescent="0.35">
      <c r="I355" s="430">
        <f t="shared" si="10"/>
        <v>47</v>
      </c>
      <c r="J355" s="394" t="s">
        <v>1228</v>
      </c>
    </row>
    <row r="356" spans="9:10" ht="29.4" thickBot="1" x14ac:dyDescent="0.35">
      <c r="I356" s="430">
        <f t="shared" si="10"/>
        <v>48</v>
      </c>
      <c r="J356" s="394" t="s">
        <v>1229</v>
      </c>
    </row>
    <row r="357" spans="9:10" ht="29.4" thickBot="1" x14ac:dyDescent="0.35">
      <c r="I357" s="430">
        <f t="shared" si="10"/>
        <v>49</v>
      </c>
      <c r="J357" s="394" t="s">
        <v>1230</v>
      </c>
    </row>
    <row r="358" spans="9:10" ht="29.4" thickBot="1" x14ac:dyDescent="0.35">
      <c r="I358" s="430">
        <f t="shared" si="10"/>
        <v>50</v>
      </c>
      <c r="J358" s="394" t="s">
        <v>1231</v>
      </c>
    </row>
    <row r="359" spans="9:10" ht="15" thickBot="1" x14ac:dyDescent="0.35">
      <c r="I359" s="430">
        <f t="shared" si="10"/>
        <v>51</v>
      </c>
      <c r="J359" s="394" t="s">
        <v>1232</v>
      </c>
    </row>
    <row r="360" spans="9:10" ht="29.4" thickBot="1" x14ac:dyDescent="0.35">
      <c r="I360" s="430">
        <f t="shared" si="10"/>
        <v>52</v>
      </c>
      <c r="J360" s="394" t="s">
        <v>1233</v>
      </c>
    </row>
    <row r="361" spans="9:10" ht="15" thickBot="1" x14ac:dyDescent="0.35">
      <c r="I361" s="430">
        <f t="shared" si="10"/>
        <v>53</v>
      </c>
      <c r="J361" s="394" t="s">
        <v>1234</v>
      </c>
    </row>
    <row r="362" spans="9:10" ht="15" thickBot="1" x14ac:dyDescent="0.35">
      <c r="I362" s="430">
        <f t="shared" si="10"/>
        <v>54</v>
      </c>
      <c r="J362" s="394" t="s">
        <v>1235</v>
      </c>
    </row>
    <row r="363" spans="9:10" ht="15" thickBot="1" x14ac:dyDescent="0.35">
      <c r="I363" s="430">
        <f t="shared" si="10"/>
        <v>55</v>
      </c>
      <c r="J363" s="394" t="s">
        <v>1236</v>
      </c>
    </row>
    <row r="364" spans="9:10" ht="29.4" thickBot="1" x14ac:dyDescent="0.35">
      <c r="I364" s="430">
        <f t="shared" si="10"/>
        <v>56</v>
      </c>
      <c r="J364" s="394" t="s">
        <v>1237</v>
      </c>
    </row>
    <row r="365" spans="9:10" ht="29.4" thickBot="1" x14ac:dyDescent="0.35">
      <c r="I365" s="430">
        <f t="shared" si="10"/>
        <v>57</v>
      </c>
      <c r="J365" s="394" t="s">
        <v>1238</v>
      </c>
    </row>
    <row r="366" spans="9:10" ht="15" thickBot="1" x14ac:dyDescent="0.35">
      <c r="I366" s="430">
        <f t="shared" si="10"/>
        <v>58</v>
      </c>
      <c r="J366" s="394" t="s">
        <v>1239</v>
      </c>
    </row>
    <row r="367" spans="9:10" ht="29.4" thickBot="1" x14ac:dyDescent="0.35">
      <c r="I367" s="430">
        <f t="shared" si="10"/>
        <v>59</v>
      </c>
      <c r="J367" s="394" t="s">
        <v>1240</v>
      </c>
    </row>
    <row r="368" spans="9:10" ht="29.4" thickBot="1" x14ac:dyDescent="0.35">
      <c r="I368" s="430">
        <f t="shared" si="10"/>
        <v>60</v>
      </c>
      <c r="J368" s="394" t="s">
        <v>1241</v>
      </c>
    </row>
    <row r="369" spans="9:10" ht="29.4" thickBot="1" x14ac:dyDescent="0.35">
      <c r="I369" s="430">
        <f t="shared" si="10"/>
        <v>61</v>
      </c>
      <c r="J369" s="394" t="s">
        <v>1242</v>
      </c>
    </row>
    <row r="370" spans="9:10" ht="15" thickBot="1" x14ac:dyDescent="0.35">
      <c r="I370" s="430">
        <f t="shared" si="10"/>
        <v>62</v>
      </c>
      <c r="J370" s="394" t="s">
        <v>1243</v>
      </c>
    </row>
    <row r="371" spans="9:10" ht="15" thickBot="1" x14ac:dyDescent="0.35">
      <c r="I371" s="430">
        <f t="shared" si="10"/>
        <v>63</v>
      </c>
      <c r="J371" s="394" t="s">
        <v>1244</v>
      </c>
    </row>
    <row r="372" spans="9:10" ht="15" thickBot="1" x14ac:dyDescent="0.35">
      <c r="I372" s="430">
        <f t="shared" si="10"/>
        <v>64</v>
      </c>
      <c r="J372" s="394" t="s">
        <v>1245</v>
      </c>
    </row>
    <row r="373" spans="9:10" ht="29.4" thickBot="1" x14ac:dyDescent="0.35">
      <c r="I373" s="430">
        <f t="shared" si="10"/>
        <v>65</v>
      </c>
      <c r="J373" s="394" t="s">
        <v>1246</v>
      </c>
    </row>
    <row r="374" spans="9:10" ht="29.4" thickBot="1" x14ac:dyDescent="0.35">
      <c r="I374" s="430">
        <f t="shared" ref="I374:I437" si="11">I373+1</f>
        <v>66</v>
      </c>
      <c r="J374" s="394" t="s">
        <v>1247</v>
      </c>
    </row>
    <row r="375" spans="9:10" ht="15" thickBot="1" x14ac:dyDescent="0.35">
      <c r="I375" s="430">
        <f t="shared" si="11"/>
        <v>67</v>
      </c>
      <c r="J375" s="394" t="s">
        <v>1248</v>
      </c>
    </row>
    <row r="376" spans="9:10" ht="29.4" thickBot="1" x14ac:dyDescent="0.35">
      <c r="I376" s="430">
        <f t="shared" si="11"/>
        <v>68</v>
      </c>
      <c r="J376" s="394" t="s">
        <v>1249</v>
      </c>
    </row>
    <row r="377" spans="9:10" ht="15" thickBot="1" x14ac:dyDescent="0.35">
      <c r="I377" s="430">
        <f t="shared" si="11"/>
        <v>69</v>
      </c>
      <c r="J377" s="394" t="s">
        <v>1250</v>
      </c>
    </row>
    <row r="378" spans="9:10" ht="15" thickBot="1" x14ac:dyDescent="0.35">
      <c r="I378" s="430">
        <f t="shared" si="11"/>
        <v>70</v>
      </c>
      <c r="J378" s="394" t="s">
        <v>1251</v>
      </c>
    </row>
    <row r="379" spans="9:10" ht="15" thickBot="1" x14ac:dyDescent="0.35">
      <c r="I379" s="430">
        <f t="shared" si="11"/>
        <v>71</v>
      </c>
      <c r="J379" s="394" t="s">
        <v>1252</v>
      </c>
    </row>
    <row r="380" spans="9:10" ht="15" thickBot="1" x14ac:dyDescent="0.35">
      <c r="I380" s="430">
        <f t="shared" si="11"/>
        <v>72</v>
      </c>
      <c r="J380" s="394" t="s">
        <v>1253</v>
      </c>
    </row>
    <row r="381" spans="9:10" ht="15" thickBot="1" x14ac:dyDescent="0.35">
      <c r="I381" s="430">
        <f t="shared" si="11"/>
        <v>73</v>
      </c>
      <c r="J381" s="394" t="s">
        <v>1254</v>
      </c>
    </row>
    <row r="382" spans="9:10" ht="15" thickBot="1" x14ac:dyDescent="0.35">
      <c r="I382" s="430">
        <f t="shared" si="11"/>
        <v>74</v>
      </c>
      <c r="J382" s="394" t="s">
        <v>1255</v>
      </c>
    </row>
    <row r="383" spans="9:10" ht="15" thickBot="1" x14ac:dyDescent="0.35">
      <c r="I383" s="430">
        <f t="shared" si="11"/>
        <v>75</v>
      </c>
      <c r="J383" s="394" t="s">
        <v>1256</v>
      </c>
    </row>
    <row r="384" spans="9:10" ht="15" thickBot="1" x14ac:dyDescent="0.35">
      <c r="I384" s="430">
        <f t="shared" si="11"/>
        <v>76</v>
      </c>
      <c r="J384" s="394" t="s">
        <v>1257</v>
      </c>
    </row>
    <row r="385" spans="9:10" ht="15" thickBot="1" x14ac:dyDescent="0.35">
      <c r="I385" s="430">
        <f t="shared" si="11"/>
        <v>77</v>
      </c>
      <c r="J385" s="394" t="s">
        <v>1258</v>
      </c>
    </row>
    <row r="386" spans="9:10" ht="15" thickBot="1" x14ac:dyDescent="0.35">
      <c r="I386" s="430">
        <f t="shared" si="11"/>
        <v>78</v>
      </c>
      <c r="J386" s="394" t="s">
        <v>1259</v>
      </c>
    </row>
    <row r="387" spans="9:10" ht="29.4" thickBot="1" x14ac:dyDescent="0.35">
      <c r="I387" s="430">
        <f t="shared" si="11"/>
        <v>79</v>
      </c>
      <c r="J387" s="394" t="s">
        <v>1261</v>
      </c>
    </row>
    <row r="388" spans="9:10" ht="29.4" thickBot="1" x14ac:dyDescent="0.35">
      <c r="I388" s="430">
        <f t="shared" si="11"/>
        <v>80</v>
      </c>
      <c r="J388" s="394" t="s">
        <v>1262</v>
      </c>
    </row>
    <row r="389" spans="9:10" ht="29.4" thickBot="1" x14ac:dyDescent="0.35">
      <c r="I389" s="430">
        <f t="shared" si="11"/>
        <v>81</v>
      </c>
      <c r="J389" s="394" t="s">
        <v>1260</v>
      </c>
    </row>
    <row r="390" spans="9:10" ht="29.4" thickBot="1" x14ac:dyDescent="0.35">
      <c r="I390" s="430">
        <f t="shared" si="11"/>
        <v>82</v>
      </c>
      <c r="J390" s="394" t="s">
        <v>1263</v>
      </c>
    </row>
    <row r="391" spans="9:10" ht="29.4" thickBot="1" x14ac:dyDescent="0.35">
      <c r="I391" s="430">
        <f t="shared" si="11"/>
        <v>83</v>
      </c>
      <c r="J391" s="394" t="s">
        <v>1264</v>
      </c>
    </row>
    <row r="392" spans="9:10" ht="29.4" thickBot="1" x14ac:dyDescent="0.35">
      <c r="I392" s="430">
        <f t="shared" si="11"/>
        <v>84</v>
      </c>
      <c r="J392" s="394" t="s">
        <v>1265</v>
      </c>
    </row>
    <row r="393" spans="9:10" ht="29.4" thickBot="1" x14ac:dyDescent="0.35">
      <c r="I393" s="430">
        <f t="shared" si="11"/>
        <v>85</v>
      </c>
      <c r="J393" s="394" t="s">
        <v>1266</v>
      </c>
    </row>
    <row r="394" spans="9:10" ht="29.4" thickBot="1" x14ac:dyDescent="0.35">
      <c r="I394" s="430">
        <f t="shared" si="11"/>
        <v>86</v>
      </c>
      <c r="J394" s="394" t="s">
        <v>1267</v>
      </c>
    </row>
    <row r="395" spans="9:10" ht="29.4" thickBot="1" x14ac:dyDescent="0.35">
      <c r="I395" s="430">
        <f t="shared" si="11"/>
        <v>87</v>
      </c>
      <c r="J395" s="394" t="s">
        <v>1268</v>
      </c>
    </row>
    <row r="396" spans="9:10" ht="29.4" thickBot="1" x14ac:dyDescent="0.35">
      <c r="I396" s="430">
        <f t="shared" si="11"/>
        <v>88</v>
      </c>
      <c r="J396" s="394" t="s">
        <v>1269</v>
      </c>
    </row>
    <row r="397" spans="9:10" ht="29.4" thickBot="1" x14ac:dyDescent="0.35">
      <c r="I397" s="430">
        <f t="shared" si="11"/>
        <v>89</v>
      </c>
      <c r="J397" s="394" t="s">
        <v>1270</v>
      </c>
    </row>
    <row r="398" spans="9:10" ht="15" thickBot="1" x14ac:dyDescent="0.35">
      <c r="I398" s="430">
        <f t="shared" si="11"/>
        <v>90</v>
      </c>
      <c r="J398" s="394" t="s">
        <v>1271</v>
      </c>
    </row>
    <row r="399" spans="9:10" ht="29.4" thickBot="1" x14ac:dyDescent="0.35">
      <c r="I399" s="430">
        <f t="shared" si="11"/>
        <v>91</v>
      </c>
      <c r="J399" s="394" t="s">
        <v>1306</v>
      </c>
    </row>
    <row r="400" spans="9:10" ht="29.4" thickBot="1" x14ac:dyDescent="0.35">
      <c r="I400" s="430">
        <f t="shared" si="11"/>
        <v>92</v>
      </c>
      <c r="J400" s="394" t="s">
        <v>1307</v>
      </c>
    </row>
    <row r="401" spans="9:10" ht="29.4" thickBot="1" x14ac:dyDescent="0.35">
      <c r="I401" s="430">
        <f t="shared" si="11"/>
        <v>93</v>
      </c>
      <c r="J401" s="394" t="s">
        <v>1308</v>
      </c>
    </row>
    <row r="402" spans="9:10" ht="29.4" thickBot="1" x14ac:dyDescent="0.35">
      <c r="I402" s="430">
        <f t="shared" si="11"/>
        <v>94</v>
      </c>
      <c r="J402" s="394" t="s">
        <v>1272</v>
      </c>
    </row>
    <row r="403" spans="9:10" ht="15" thickBot="1" x14ac:dyDescent="0.35">
      <c r="I403" s="430">
        <f t="shared" si="11"/>
        <v>95</v>
      </c>
      <c r="J403" s="394" t="s">
        <v>1309</v>
      </c>
    </row>
    <row r="404" spans="9:10" ht="15" thickBot="1" x14ac:dyDescent="0.35">
      <c r="I404" s="430">
        <f t="shared" si="11"/>
        <v>96</v>
      </c>
      <c r="J404" s="394" t="s">
        <v>1310</v>
      </c>
    </row>
    <row r="405" spans="9:10" ht="15" thickBot="1" x14ac:dyDescent="0.35">
      <c r="I405" s="430">
        <f t="shared" si="11"/>
        <v>97</v>
      </c>
      <c r="J405" s="394" t="s">
        <v>1311</v>
      </c>
    </row>
    <row r="406" spans="9:10" ht="15" thickBot="1" x14ac:dyDescent="0.35">
      <c r="I406" s="430">
        <f t="shared" si="11"/>
        <v>98</v>
      </c>
      <c r="J406" s="394" t="s">
        <v>1312</v>
      </c>
    </row>
    <row r="407" spans="9:10" ht="15" thickBot="1" x14ac:dyDescent="0.35">
      <c r="I407" s="430">
        <f t="shared" si="11"/>
        <v>99</v>
      </c>
      <c r="J407" s="394" t="s">
        <v>1313</v>
      </c>
    </row>
    <row r="408" spans="9:10" ht="15" thickBot="1" x14ac:dyDescent="0.35">
      <c r="I408" s="430">
        <f t="shared" si="11"/>
        <v>100</v>
      </c>
      <c r="J408" s="394" t="s">
        <v>1314</v>
      </c>
    </row>
    <row r="409" spans="9:10" ht="15" thickBot="1" x14ac:dyDescent="0.35">
      <c r="I409" s="430">
        <f t="shared" si="11"/>
        <v>101</v>
      </c>
      <c r="J409" s="394" t="s">
        <v>1315</v>
      </c>
    </row>
    <row r="410" spans="9:10" ht="15" thickBot="1" x14ac:dyDescent="0.35">
      <c r="I410" s="430">
        <f t="shared" si="11"/>
        <v>102</v>
      </c>
      <c r="J410" s="394" t="s">
        <v>1316</v>
      </c>
    </row>
    <row r="411" spans="9:10" ht="15" thickBot="1" x14ac:dyDescent="0.35">
      <c r="I411" s="430">
        <f t="shared" si="11"/>
        <v>103</v>
      </c>
      <c r="J411" s="394" t="s">
        <v>1317</v>
      </c>
    </row>
    <row r="412" spans="9:10" ht="15" thickBot="1" x14ac:dyDescent="0.35">
      <c r="I412" s="430">
        <f t="shared" si="11"/>
        <v>104</v>
      </c>
      <c r="J412" s="394" t="s">
        <v>1318</v>
      </c>
    </row>
    <row r="413" spans="9:10" ht="15" thickBot="1" x14ac:dyDescent="0.35">
      <c r="I413" s="430">
        <f t="shared" si="11"/>
        <v>105</v>
      </c>
      <c r="J413" s="394" t="s">
        <v>1359</v>
      </c>
    </row>
    <row r="414" spans="9:10" ht="15" thickBot="1" x14ac:dyDescent="0.35">
      <c r="I414" s="430">
        <f t="shared" si="11"/>
        <v>106</v>
      </c>
      <c r="J414" s="394" t="s">
        <v>1275</v>
      </c>
    </row>
    <row r="415" spans="9:10" ht="15" thickBot="1" x14ac:dyDescent="0.35">
      <c r="I415" s="430">
        <f t="shared" si="11"/>
        <v>107</v>
      </c>
      <c r="J415" s="394" t="s">
        <v>1364</v>
      </c>
    </row>
    <row r="416" spans="9:10" ht="15" thickBot="1" x14ac:dyDescent="0.35">
      <c r="I416" s="430">
        <f t="shared" si="11"/>
        <v>108</v>
      </c>
      <c r="J416" s="394" t="s">
        <v>1360</v>
      </c>
    </row>
    <row r="417" spans="9:10" ht="15" thickBot="1" x14ac:dyDescent="0.35">
      <c r="I417" s="430">
        <f t="shared" si="11"/>
        <v>109</v>
      </c>
      <c r="J417" s="394" t="s">
        <v>1273</v>
      </c>
    </row>
    <row r="418" spans="9:10" ht="15" thickBot="1" x14ac:dyDescent="0.35">
      <c r="I418" s="430">
        <f t="shared" si="11"/>
        <v>110</v>
      </c>
      <c r="J418" s="394" t="s">
        <v>1274</v>
      </c>
    </row>
    <row r="419" spans="9:10" ht="15" thickBot="1" x14ac:dyDescent="0.35">
      <c r="I419" s="430">
        <f t="shared" si="11"/>
        <v>111</v>
      </c>
      <c r="J419" s="394" t="s">
        <v>1365</v>
      </c>
    </row>
    <row r="420" spans="9:10" ht="15" thickBot="1" x14ac:dyDescent="0.35">
      <c r="I420" s="430">
        <f t="shared" si="11"/>
        <v>112</v>
      </c>
      <c r="J420" s="394" t="s">
        <v>1276</v>
      </c>
    </row>
    <row r="421" spans="9:10" ht="15" thickBot="1" x14ac:dyDescent="0.35">
      <c r="I421" s="430">
        <f t="shared" si="11"/>
        <v>113</v>
      </c>
      <c r="J421" s="394" t="s">
        <v>1319</v>
      </c>
    </row>
    <row r="422" spans="9:10" ht="15" thickBot="1" x14ac:dyDescent="0.35">
      <c r="I422" s="430">
        <f t="shared" si="11"/>
        <v>114</v>
      </c>
      <c r="J422" s="394" t="s">
        <v>1320</v>
      </c>
    </row>
    <row r="423" spans="9:10" ht="15" thickBot="1" x14ac:dyDescent="0.35">
      <c r="I423" s="430">
        <f t="shared" si="11"/>
        <v>115</v>
      </c>
      <c r="J423" s="394" t="s">
        <v>1321</v>
      </c>
    </row>
    <row r="424" spans="9:10" ht="15" thickBot="1" x14ac:dyDescent="0.35">
      <c r="I424" s="430">
        <f t="shared" si="11"/>
        <v>116</v>
      </c>
      <c r="J424" s="394" t="s">
        <v>1322</v>
      </c>
    </row>
    <row r="425" spans="9:10" ht="15" thickBot="1" x14ac:dyDescent="0.35">
      <c r="I425" s="430">
        <f t="shared" si="11"/>
        <v>117</v>
      </c>
      <c r="J425" s="394" t="s">
        <v>1323</v>
      </c>
    </row>
    <row r="426" spans="9:10" ht="15" thickBot="1" x14ac:dyDescent="0.35">
      <c r="I426" s="430">
        <f t="shared" si="11"/>
        <v>118</v>
      </c>
      <c r="J426" s="394" t="s">
        <v>1324</v>
      </c>
    </row>
    <row r="427" spans="9:10" ht="15" thickBot="1" x14ac:dyDescent="0.35">
      <c r="I427" s="430">
        <f t="shared" si="11"/>
        <v>119</v>
      </c>
      <c r="J427" s="394" t="s">
        <v>1325</v>
      </c>
    </row>
    <row r="428" spans="9:10" ht="15" thickBot="1" x14ac:dyDescent="0.35">
      <c r="I428" s="430">
        <f t="shared" si="11"/>
        <v>120</v>
      </c>
      <c r="J428" s="394" t="s">
        <v>1326</v>
      </c>
    </row>
    <row r="429" spans="9:10" ht="15" thickBot="1" x14ac:dyDescent="0.35">
      <c r="I429" s="430">
        <f t="shared" si="11"/>
        <v>121</v>
      </c>
      <c r="J429" s="394" t="s">
        <v>1366</v>
      </c>
    </row>
    <row r="430" spans="9:10" ht="29.4" thickBot="1" x14ac:dyDescent="0.35">
      <c r="I430" s="430">
        <f t="shared" si="11"/>
        <v>122</v>
      </c>
      <c r="J430" s="394" t="s">
        <v>1327</v>
      </c>
    </row>
    <row r="431" spans="9:10" ht="15" thickBot="1" x14ac:dyDescent="0.35">
      <c r="I431" s="430">
        <f t="shared" si="11"/>
        <v>123</v>
      </c>
      <c r="J431" s="394" t="s">
        <v>1277</v>
      </c>
    </row>
    <row r="432" spans="9:10" ht="15" thickBot="1" x14ac:dyDescent="0.35">
      <c r="I432" s="430">
        <f t="shared" si="11"/>
        <v>124</v>
      </c>
      <c r="J432" s="394" t="s">
        <v>1367</v>
      </c>
    </row>
    <row r="433" spans="9:10" ht="15" thickBot="1" x14ac:dyDescent="0.35">
      <c r="I433" s="430">
        <f t="shared" si="11"/>
        <v>125</v>
      </c>
      <c r="J433" s="394" t="s">
        <v>1368</v>
      </c>
    </row>
    <row r="434" spans="9:10" ht="15" thickBot="1" x14ac:dyDescent="0.35">
      <c r="I434" s="430">
        <f t="shared" si="11"/>
        <v>126</v>
      </c>
      <c r="J434" s="394" t="s">
        <v>1329</v>
      </c>
    </row>
    <row r="435" spans="9:10" ht="15" thickBot="1" x14ac:dyDescent="0.35">
      <c r="I435" s="430">
        <f t="shared" si="11"/>
        <v>127</v>
      </c>
      <c r="J435" s="394" t="s">
        <v>1330</v>
      </c>
    </row>
    <row r="436" spans="9:10" ht="15" thickBot="1" x14ac:dyDescent="0.35">
      <c r="I436" s="430">
        <f t="shared" si="11"/>
        <v>128</v>
      </c>
      <c r="J436" s="394" t="s">
        <v>1331</v>
      </c>
    </row>
    <row r="437" spans="9:10" ht="15" thickBot="1" x14ac:dyDescent="0.35">
      <c r="I437" s="430">
        <f t="shared" si="11"/>
        <v>129</v>
      </c>
      <c r="J437" s="394" t="s">
        <v>1332</v>
      </c>
    </row>
    <row r="438" spans="9:10" ht="15" thickBot="1" x14ac:dyDescent="0.35">
      <c r="I438" s="430">
        <f t="shared" ref="I438:I479" si="12">I437+1</f>
        <v>130</v>
      </c>
      <c r="J438" s="394" t="s">
        <v>1333</v>
      </c>
    </row>
    <row r="439" spans="9:10" ht="15" thickBot="1" x14ac:dyDescent="0.35">
      <c r="I439" s="430">
        <f t="shared" si="12"/>
        <v>131</v>
      </c>
      <c r="J439" s="394" t="s">
        <v>1334</v>
      </c>
    </row>
    <row r="440" spans="9:10" ht="15" thickBot="1" x14ac:dyDescent="0.35">
      <c r="I440" s="430">
        <f t="shared" si="12"/>
        <v>132</v>
      </c>
      <c r="J440" s="394" t="s">
        <v>1335</v>
      </c>
    </row>
    <row r="441" spans="9:10" ht="15" thickBot="1" x14ac:dyDescent="0.35">
      <c r="I441" s="430">
        <f t="shared" si="12"/>
        <v>133</v>
      </c>
      <c r="J441" s="394" t="s">
        <v>1336</v>
      </c>
    </row>
    <row r="442" spans="9:10" ht="15" thickBot="1" x14ac:dyDescent="0.35">
      <c r="I442" s="430">
        <f t="shared" si="12"/>
        <v>134</v>
      </c>
      <c r="J442" s="394" t="s">
        <v>1337</v>
      </c>
    </row>
    <row r="443" spans="9:10" ht="15" thickBot="1" x14ac:dyDescent="0.35">
      <c r="I443" s="430">
        <f t="shared" si="12"/>
        <v>135</v>
      </c>
      <c r="J443" s="394" t="s">
        <v>1338</v>
      </c>
    </row>
    <row r="444" spans="9:10" ht="15" thickBot="1" x14ac:dyDescent="0.35">
      <c r="I444" s="430">
        <f t="shared" si="12"/>
        <v>136</v>
      </c>
      <c r="J444" s="394" t="s">
        <v>1339</v>
      </c>
    </row>
    <row r="445" spans="9:10" ht="15" thickBot="1" x14ac:dyDescent="0.35">
      <c r="I445" s="430">
        <f t="shared" si="12"/>
        <v>137</v>
      </c>
      <c r="J445" s="394" t="s">
        <v>1361</v>
      </c>
    </row>
    <row r="446" spans="9:10" ht="15" thickBot="1" x14ac:dyDescent="0.35">
      <c r="I446" s="430">
        <f t="shared" si="12"/>
        <v>138</v>
      </c>
      <c r="J446" s="394" t="s">
        <v>1286</v>
      </c>
    </row>
    <row r="447" spans="9:10" ht="15" thickBot="1" x14ac:dyDescent="0.35">
      <c r="I447" s="430">
        <f t="shared" si="12"/>
        <v>139</v>
      </c>
      <c r="J447" s="394" t="s">
        <v>1287</v>
      </c>
    </row>
    <row r="448" spans="9:10" ht="15" thickBot="1" x14ac:dyDescent="0.35">
      <c r="I448" s="430">
        <f t="shared" si="12"/>
        <v>140</v>
      </c>
      <c r="J448" s="394" t="s">
        <v>1369</v>
      </c>
    </row>
    <row r="449" spans="9:10" ht="15" thickBot="1" x14ac:dyDescent="0.35">
      <c r="I449" s="430">
        <f t="shared" si="12"/>
        <v>141</v>
      </c>
      <c r="J449" s="394" t="s">
        <v>1344</v>
      </c>
    </row>
    <row r="450" spans="9:10" ht="15" thickBot="1" x14ac:dyDescent="0.35">
      <c r="I450" s="430">
        <f t="shared" si="12"/>
        <v>142</v>
      </c>
      <c r="J450" s="394" t="s">
        <v>1345</v>
      </c>
    </row>
    <row r="451" spans="9:10" ht="15" thickBot="1" x14ac:dyDescent="0.35">
      <c r="I451" s="430">
        <f t="shared" si="12"/>
        <v>143</v>
      </c>
      <c r="J451" s="394" t="s">
        <v>1346</v>
      </c>
    </row>
    <row r="452" spans="9:10" ht="29.4" thickBot="1" x14ac:dyDescent="0.35">
      <c r="I452" s="430">
        <f t="shared" si="12"/>
        <v>144</v>
      </c>
      <c r="J452" s="394" t="s">
        <v>1347</v>
      </c>
    </row>
    <row r="453" spans="9:10" ht="29.4" thickBot="1" x14ac:dyDescent="0.35">
      <c r="I453" s="430">
        <f t="shared" si="12"/>
        <v>145</v>
      </c>
      <c r="J453" s="394" t="s">
        <v>1347</v>
      </c>
    </row>
    <row r="454" spans="9:10" ht="29.4" thickBot="1" x14ac:dyDescent="0.35">
      <c r="I454" s="430">
        <f t="shared" si="12"/>
        <v>146</v>
      </c>
      <c r="J454" s="394" t="s">
        <v>1348</v>
      </c>
    </row>
    <row r="455" spans="9:10" ht="29.4" thickBot="1" x14ac:dyDescent="0.35">
      <c r="I455" s="430">
        <f t="shared" si="12"/>
        <v>147</v>
      </c>
      <c r="J455" s="394" t="s">
        <v>1348</v>
      </c>
    </row>
    <row r="456" spans="9:10" ht="29.4" thickBot="1" x14ac:dyDescent="0.35">
      <c r="I456" s="430">
        <f t="shared" si="12"/>
        <v>148</v>
      </c>
      <c r="J456" s="394" t="s">
        <v>1349</v>
      </c>
    </row>
    <row r="457" spans="9:10" ht="29.4" thickBot="1" x14ac:dyDescent="0.35">
      <c r="I457" s="430">
        <f t="shared" si="12"/>
        <v>149</v>
      </c>
      <c r="J457" s="394" t="s">
        <v>1350</v>
      </c>
    </row>
    <row r="458" spans="9:10" ht="29.4" thickBot="1" x14ac:dyDescent="0.35">
      <c r="I458" s="430">
        <f t="shared" si="12"/>
        <v>150</v>
      </c>
      <c r="J458" s="394" t="s">
        <v>1351</v>
      </c>
    </row>
    <row r="459" spans="9:10" ht="29.4" thickBot="1" x14ac:dyDescent="0.35">
      <c r="I459" s="430">
        <f t="shared" si="12"/>
        <v>151</v>
      </c>
      <c r="J459" s="394" t="s">
        <v>1352</v>
      </c>
    </row>
    <row r="460" spans="9:10" ht="29.4" thickBot="1" x14ac:dyDescent="0.35">
      <c r="I460" s="430">
        <f t="shared" si="12"/>
        <v>152</v>
      </c>
      <c r="J460" s="394" t="s">
        <v>1353</v>
      </c>
    </row>
    <row r="461" spans="9:10" ht="29.4" thickBot="1" x14ac:dyDescent="0.35">
      <c r="I461" s="430">
        <f t="shared" si="12"/>
        <v>153</v>
      </c>
      <c r="J461" s="394" t="s">
        <v>1354</v>
      </c>
    </row>
    <row r="462" spans="9:10" ht="29.4" thickBot="1" x14ac:dyDescent="0.35">
      <c r="I462" s="430">
        <f t="shared" si="12"/>
        <v>154</v>
      </c>
      <c r="J462" s="394" t="s">
        <v>1355</v>
      </c>
    </row>
    <row r="463" spans="9:10" ht="29.4" thickBot="1" x14ac:dyDescent="0.35">
      <c r="I463" s="430">
        <f t="shared" si="12"/>
        <v>155</v>
      </c>
      <c r="J463" s="394" t="s">
        <v>1356</v>
      </c>
    </row>
    <row r="464" spans="9:10" ht="29.4" thickBot="1" x14ac:dyDescent="0.35">
      <c r="I464" s="430">
        <f t="shared" si="12"/>
        <v>156</v>
      </c>
      <c r="J464" s="394" t="s">
        <v>1357</v>
      </c>
    </row>
    <row r="465" spans="9:10" ht="29.4" thickBot="1" x14ac:dyDescent="0.35">
      <c r="I465" s="430">
        <f t="shared" si="12"/>
        <v>157</v>
      </c>
      <c r="J465" s="394" t="s">
        <v>1358</v>
      </c>
    </row>
    <row r="466" spans="9:10" ht="15" thickBot="1" x14ac:dyDescent="0.35">
      <c r="I466" s="430">
        <f t="shared" si="12"/>
        <v>158</v>
      </c>
      <c r="J466" s="394" t="s">
        <v>1362</v>
      </c>
    </row>
    <row r="467" spans="9:10" ht="15" thickBot="1" x14ac:dyDescent="0.35">
      <c r="I467" s="430">
        <f t="shared" si="12"/>
        <v>159</v>
      </c>
      <c r="J467" s="394" t="s">
        <v>1288</v>
      </c>
    </row>
    <row r="468" spans="9:10" ht="15" thickBot="1" x14ac:dyDescent="0.35">
      <c r="I468" s="430">
        <f t="shared" si="12"/>
        <v>160</v>
      </c>
      <c r="J468" s="394" t="s">
        <v>1370</v>
      </c>
    </row>
    <row r="469" spans="9:10" ht="29.4" thickBot="1" x14ac:dyDescent="0.35">
      <c r="I469" s="430">
        <f t="shared" si="12"/>
        <v>161</v>
      </c>
      <c r="J469" s="394" t="s">
        <v>1289</v>
      </c>
    </row>
    <row r="470" spans="9:10" ht="29.4" thickBot="1" x14ac:dyDescent="0.35">
      <c r="I470" s="430">
        <f t="shared" si="12"/>
        <v>162</v>
      </c>
      <c r="J470" s="394" t="s">
        <v>1290</v>
      </c>
    </row>
    <row r="471" spans="9:10" ht="15" thickBot="1" x14ac:dyDescent="0.35">
      <c r="I471" s="430">
        <f t="shared" si="12"/>
        <v>163</v>
      </c>
      <c r="J471" s="394" t="s">
        <v>1291</v>
      </c>
    </row>
    <row r="472" spans="9:10" ht="15" thickBot="1" x14ac:dyDescent="0.35">
      <c r="I472" s="430">
        <f t="shared" si="12"/>
        <v>164</v>
      </c>
      <c r="J472" s="394" t="s">
        <v>1292</v>
      </c>
    </row>
    <row r="473" spans="9:10" ht="29.4" thickBot="1" x14ac:dyDescent="0.35">
      <c r="I473" s="430">
        <f t="shared" si="12"/>
        <v>165</v>
      </c>
      <c r="J473" s="394" t="s">
        <v>1293</v>
      </c>
    </row>
    <row r="474" spans="9:10" ht="29.4" thickBot="1" x14ac:dyDescent="0.35">
      <c r="I474" s="430">
        <f t="shared" si="12"/>
        <v>166</v>
      </c>
      <c r="J474" s="394" t="s">
        <v>1294</v>
      </c>
    </row>
    <row r="475" spans="9:10" ht="29.4" thickBot="1" x14ac:dyDescent="0.35">
      <c r="I475" s="430">
        <f t="shared" si="12"/>
        <v>167</v>
      </c>
      <c r="J475" s="394" t="s">
        <v>1295</v>
      </c>
    </row>
    <row r="476" spans="9:10" ht="29.4" thickBot="1" x14ac:dyDescent="0.35">
      <c r="I476" s="430">
        <f t="shared" si="12"/>
        <v>168</v>
      </c>
      <c r="J476" s="394" t="s">
        <v>1296</v>
      </c>
    </row>
    <row r="477" spans="9:10" ht="29.4" thickBot="1" x14ac:dyDescent="0.35">
      <c r="I477" s="430">
        <f t="shared" si="12"/>
        <v>169</v>
      </c>
      <c r="J477" s="394" t="s">
        <v>1297</v>
      </c>
    </row>
    <row r="478" spans="9:10" ht="29.4" thickBot="1" x14ac:dyDescent="0.35">
      <c r="I478" s="430">
        <f t="shared" si="12"/>
        <v>170</v>
      </c>
      <c r="J478" s="394" t="s">
        <v>1298</v>
      </c>
    </row>
    <row r="479" spans="9:10" ht="29.4" thickBot="1" x14ac:dyDescent="0.35">
      <c r="I479" s="430">
        <f t="shared" si="12"/>
        <v>171</v>
      </c>
      <c r="J479" s="394" t="s">
        <v>1299</v>
      </c>
    </row>
    <row r="481" spans="9:10" ht="15" thickBot="1" x14ac:dyDescent="0.35">
      <c r="I481" s="386" t="s">
        <v>1145</v>
      </c>
      <c r="J481" s="399"/>
    </row>
    <row r="482" spans="9:10" ht="15" thickBot="1" x14ac:dyDescent="0.35">
      <c r="I482" s="423">
        <v>1</v>
      </c>
      <c r="J482" s="403" t="s">
        <v>813</v>
      </c>
    </row>
    <row r="483" spans="9:10" ht="15" thickBot="1" x14ac:dyDescent="0.35">
      <c r="I483" s="423">
        <f t="shared" ref="I483:I546" si="13">I482+1</f>
        <v>2</v>
      </c>
      <c r="J483" s="403" t="s">
        <v>1146</v>
      </c>
    </row>
    <row r="484" spans="9:10" ht="15" thickBot="1" x14ac:dyDescent="0.35">
      <c r="I484" s="423">
        <f t="shared" si="13"/>
        <v>3</v>
      </c>
      <c r="J484" s="403" t="s">
        <v>1147</v>
      </c>
    </row>
    <row r="485" spans="9:10" ht="29.4" thickBot="1" x14ac:dyDescent="0.35">
      <c r="I485" s="422">
        <f t="shared" si="13"/>
        <v>4</v>
      </c>
      <c r="J485" s="433" t="s">
        <v>817</v>
      </c>
    </row>
    <row r="486" spans="9:10" ht="15" thickBot="1" x14ac:dyDescent="0.35">
      <c r="I486" s="423">
        <f t="shared" si="13"/>
        <v>5</v>
      </c>
      <c r="J486" s="403" t="s">
        <v>81</v>
      </c>
    </row>
    <row r="487" spans="9:10" ht="15" thickBot="1" x14ac:dyDescent="0.35">
      <c r="I487" s="423">
        <f t="shared" si="13"/>
        <v>6</v>
      </c>
      <c r="J487" s="403" t="s">
        <v>961</v>
      </c>
    </row>
    <row r="488" spans="9:10" ht="15" thickBot="1" x14ac:dyDescent="0.35">
      <c r="I488" s="423">
        <f t="shared" si="13"/>
        <v>7</v>
      </c>
      <c r="J488" s="403" t="s">
        <v>962</v>
      </c>
    </row>
    <row r="489" spans="9:10" ht="15" thickBot="1" x14ac:dyDescent="0.35">
      <c r="I489" s="423">
        <f t="shared" si="13"/>
        <v>8</v>
      </c>
      <c r="J489" s="403" t="s">
        <v>895</v>
      </c>
    </row>
    <row r="490" spans="9:10" ht="15" thickBot="1" x14ac:dyDescent="0.35">
      <c r="I490" s="423">
        <f t="shared" si="13"/>
        <v>9</v>
      </c>
      <c r="J490" s="403" t="s">
        <v>690</v>
      </c>
    </row>
    <row r="491" spans="9:10" ht="15" thickBot="1" x14ac:dyDescent="0.35">
      <c r="I491" s="423">
        <f t="shared" si="13"/>
        <v>10</v>
      </c>
      <c r="J491" s="403" t="s">
        <v>691</v>
      </c>
    </row>
    <row r="492" spans="9:10" ht="15" thickBot="1" x14ac:dyDescent="0.35">
      <c r="I492" s="423">
        <f t="shared" si="13"/>
        <v>11</v>
      </c>
      <c r="J492" s="403" t="s">
        <v>650</v>
      </c>
    </row>
    <row r="493" spans="9:10" ht="15" thickBot="1" x14ac:dyDescent="0.35">
      <c r="I493" s="423">
        <f t="shared" si="13"/>
        <v>12</v>
      </c>
      <c r="J493" s="403" t="s">
        <v>651</v>
      </c>
    </row>
    <row r="494" spans="9:10" ht="15" thickBot="1" x14ac:dyDescent="0.35">
      <c r="I494" s="423">
        <f t="shared" si="13"/>
        <v>13</v>
      </c>
      <c r="J494" s="403" t="s">
        <v>652</v>
      </c>
    </row>
    <row r="495" spans="9:10" ht="15" thickBot="1" x14ac:dyDescent="0.35">
      <c r="I495" s="423">
        <f t="shared" si="13"/>
        <v>14</v>
      </c>
      <c r="J495" s="403" t="s">
        <v>693</v>
      </c>
    </row>
    <row r="496" spans="9:10" ht="15" thickBot="1" x14ac:dyDescent="0.35">
      <c r="I496" s="423">
        <f t="shared" si="13"/>
        <v>15</v>
      </c>
      <c r="J496" s="403" t="s">
        <v>1148</v>
      </c>
    </row>
    <row r="497" spans="9:11" ht="20.25" customHeight="1" thickBot="1" x14ac:dyDescent="0.35">
      <c r="I497" s="422">
        <f t="shared" si="13"/>
        <v>16</v>
      </c>
      <c r="J497" s="433" t="s">
        <v>685</v>
      </c>
    </row>
    <row r="498" spans="9:11" ht="18" customHeight="1" thickBot="1" x14ac:dyDescent="0.35">
      <c r="I498" s="422">
        <f t="shared" si="13"/>
        <v>17</v>
      </c>
      <c r="J498" s="433" t="s">
        <v>817</v>
      </c>
    </row>
    <row r="499" spans="9:11" ht="15" thickBot="1" x14ac:dyDescent="0.35">
      <c r="I499" s="422">
        <f t="shared" si="13"/>
        <v>18</v>
      </c>
      <c r="J499" s="433" t="s">
        <v>1199</v>
      </c>
      <c r="K499" s="432" t="s">
        <v>1432</v>
      </c>
    </row>
    <row r="500" spans="9:11" ht="29.4" thickBot="1" x14ac:dyDescent="0.35">
      <c r="I500" s="422">
        <f t="shared" si="13"/>
        <v>19</v>
      </c>
      <c r="J500" s="433" t="s">
        <v>1209</v>
      </c>
    </row>
    <row r="501" spans="9:11" ht="29.4" thickBot="1" x14ac:dyDescent="0.35">
      <c r="I501" s="422">
        <f t="shared" si="13"/>
        <v>20</v>
      </c>
      <c r="J501" s="433" t="s">
        <v>1210</v>
      </c>
    </row>
    <row r="502" spans="9:11" ht="29.4" thickBot="1" x14ac:dyDescent="0.35">
      <c r="I502" s="422">
        <f t="shared" si="13"/>
        <v>21</v>
      </c>
      <c r="J502" s="433" t="s">
        <v>1211</v>
      </c>
    </row>
    <row r="503" spans="9:11" ht="29.4" thickBot="1" x14ac:dyDescent="0.35">
      <c r="I503" s="422">
        <f t="shared" si="13"/>
        <v>22</v>
      </c>
      <c r="J503" s="433" t="s">
        <v>1212</v>
      </c>
    </row>
    <row r="504" spans="9:11" ht="29.4" thickBot="1" x14ac:dyDescent="0.35">
      <c r="I504" s="422">
        <f t="shared" si="13"/>
        <v>23</v>
      </c>
      <c r="J504" s="433" t="s">
        <v>1213</v>
      </c>
    </row>
    <row r="505" spans="9:11" ht="15" thickBot="1" x14ac:dyDescent="0.35">
      <c r="I505" s="422">
        <f t="shared" si="13"/>
        <v>24</v>
      </c>
      <c r="J505" s="433" t="s">
        <v>1214</v>
      </c>
    </row>
    <row r="506" spans="9:11" ht="15" thickBot="1" x14ac:dyDescent="0.35">
      <c r="I506" s="422">
        <f t="shared" si="13"/>
        <v>25</v>
      </c>
      <c r="J506" s="433" t="s">
        <v>1200</v>
      </c>
    </row>
    <row r="507" spans="9:11" ht="29.4" thickBot="1" x14ac:dyDescent="0.35">
      <c r="I507" s="422">
        <f t="shared" si="13"/>
        <v>26</v>
      </c>
      <c r="J507" s="433" t="s">
        <v>1203</v>
      </c>
    </row>
    <row r="508" spans="9:11" ht="29.4" thickBot="1" x14ac:dyDescent="0.35">
      <c r="I508" s="422">
        <f t="shared" si="13"/>
        <v>27</v>
      </c>
      <c r="J508" s="433" t="s">
        <v>1204</v>
      </c>
    </row>
    <row r="509" spans="9:11" ht="29.4" thickBot="1" x14ac:dyDescent="0.35">
      <c r="I509" s="422">
        <f t="shared" si="13"/>
        <v>28</v>
      </c>
      <c r="J509" s="433" t="s">
        <v>1205</v>
      </c>
    </row>
    <row r="510" spans="9:11" ht="29.4" thickBot="1" x14ac:dyDescent="0.35">
      <c r="I510" s="422">
        <f t="shared" si="13"/>
        <v>29</v>
      </c>
      <c r="J510" s="433" t="s">
        <v>1206</v>
      </c>
    </row>
    <row r="511" spans="9:11" ht="29.4" thickBot="1" x14ac:dyDescent="0.35">
      <c r="I511" s="422">
        <f t="shared" si="13"/>
        <v>30</v>
      </c>
      <c r="J511" s="433" t="s">
        <v>1207</v>
      </c>
    </row>
    <row r="512" spans="9:11" ht="15" thickBot="1" x14ac:dyDescent="0.35">
      <c r="I512" s="422">
        <f t="shared" si="13"/>
        <v>31</v>
      </c>
      <c r="J512" s="433" t="s">
        <v>1208</v>
      </c>
    </row>
    <row r="513" spans="9:10" ht="15" thickBot="1" x14ac:dyDescent="0.35">
      <c r="I513" s="422">
        <f t="shared" si="13"/>
        <v>32</v>
      </c>
      <c r="J513" s="433" t="s">
        <v>1201</v>
      </c>
    </row>
    <row r="514" spans="9:10" ht="29.4" thickBot="1" x14ac:dyDescent="0.35">
      <c r="I514" s="422">
        <f t="shared" si="13"/>
        <v>33</v>
      </c>
      <c r="J514" s="433" t="s">
        <v>1215</v>
      </c>
    </row>
    <row r="515" spans="9:10" ht="29.4" thickBot="1" x14ac:dyDescent="0.35">
      <c r="I515" s="422">
        <f t="shared" si="13"/>
        <v>34</v>
      </c>
      <c r="J515" s="433" t="s">
        <v>1216</v>
      </c>
    </row>
    <row r="516" spans="9:10" ht="29.4" thickBot="1" x14ac:dyDescent="0.35">
      <c r="I516" s="422">
        <f t="shared" si="13"/>
        <v>35</v>
      </c>
      <c r="J516" s="433" t="s">
        <v>1217</v>
      </c>
    </row>
    <row r="517" spans="9:10" ht="29.4" thickBot="1" x14ac:dyDescent="0.35">
      <c r="I517" s="422">
        <f t="shared" si="13"/>
        <v>36</v>
      </c>
      <c r="J517" s="433" t="s">
        <v>1218</v>
      </c>
    </row>
    <row r="518" spans="9:10" ht="29.4" thickBot="1" x14ac:dyDescent="0.35">
      <c r="I518" s="422">
        <f t="shared" si="13"/>
        <v>37</v>
      </c>
      <c r="J518" s="433" t="s">
        <v>1219</v>
      </c>
    </row>
    <row r="519" spans="9:10" ht="15" thickBot="1" x14ac:dyDescent="0.35">
      <c r="I519" s="422">
        <f t="shared" si="13"/>
        <v>38</v>
      </c>
      <c r="J519" s="433" t="s">
        <v>1220</v>
      </c>
    </row>
    <row r="520" spans="9:10" ht="15" thickBot="1" x14ac:dyDescent="0.35">
      <c r="I520" s="422">
        <f t="shared" si="13"/>
        <v>39</v>
      </c>
      <c r="J520" s="433" t="s">
        <v>1202</v>
      </c>
    </row>
    <row r="521" spans="9:10" ht="29.4" thickBot="1" x14ac:dyDescent="0.35">
      <c r="I521" s="422">
        <f t="shared" si="13"/>
        <v>40</v>
      </c>
      <c r="J521" s="433" t="s">
        <v>1221</v>
      </c>
    </row>
    <row r="522" spans="9:10" ht="29.4" thickBot="1" x14ac:dyDescent="0.35">
      <c r="I522" s="422">
        <f t="shared" si="13"/>
        <v>41</v>
      </c>
      <c r="J522" s="433" t="s">
        <v>1222</v>
      </c>
    </row>
    <row r="523" spans="9:10" ht="29.4" thickBot="1" x14ac:dyDescent="0.35">
      <c r="I523" s="422">
        <f t="shared" si="13"/>
        <v>42</v>
      </c>
      <c r="J523" s="433" t="s">
        <v>1223</v>
      </c>
    </row>
    <row r="524" spans="9:10" ht="29.4" thickBot="1" x14ac:dyDescent="0.35">
      <c r="I524" s="422">
        <f t="shared" si="13"/>
        <v>43</v>
      </c>
      <c r="J524" s="433" t="s">
        <v>1224</v>
      </c>
    </row>
    <row r="525" spans="9:10" ht="29.4" thickBot="1" x14ac:dyDescent="0.35">
      <c r="I525" s="422">
        <f t="shared" si="13"/>
        <v>44</v>
      </c>
      <c r="J525" s="433" t="s">
        <v>1225</v>
      </c>
    </row>
    <row r="526" spans="9:10" ht="29.4" thickBot="1" x14ac:dyDescent="0.35">
      <c r="I526" s="422">
        <f t="shared" si="13"/>
        <v>45</v>
      </c>
      <c r="J526" s="433" t="s">
        <v>1226</v>
      </c>
    </row>
    <row r="527" spans="9:10" ht="29.4" thickBot="1" x14ac:dyDescent="0.35">
      <c r="I527" s="422">
        <f t="shared" si="13"/>
        <v>46</v>
      </c>
      <c r="J527" s="433" t="s">
        <v>1227</v>
      </c>
    </row>
    <row r="528" spans="9:10" ht="29.4" thickBot="1" x14ac:dyDescent="0.35">
      <c r="I528" s="422">
        <f t="shared" si="13"/>
        <v>47</v>
      </c>
      <c r="J528" s="433" t="s">
        <v>1228</v>
      </c>
    </row>
    <row r="529" spans="9:10" ht="29.4" thickBot="1" x14ac:dyDescent="0.35">
      <c r="I529" s="422">
        <f t="shared" si="13"/>
        <v>48</v>
      </c>
      <c r="J529" s="433" t="s">
        <v>1229</v>
      </c>
    </row>
    <row r="530" spans="9:10" ht="29.4" thickBot="1" x14ac:dyDescent="0.35">
      <c r="I530" s="422">
        <f t="shared" si="13"/>
        <v>49</v>
      </c>
      <c r="J530" s="433" t="s">
        <v>1230</v>
      </c>
    </row>
    <row r="531" spans="9:10" ht="29.4" thickBot="1" x14ac:dyDescent="0.35">
      <c r="I531" s="422">
        <f t="shared" si="13"/>
        <v>50</v>
      </c>
      <c r="J531" s="433" t="s">
        <v>1231</v>
      </c>
    </row>
    <row r="532" spans="9:10" ht="15" thickBot="1" x14ac:dyDescent="0.35">
      <c r="I532" s="422">
        <f t="shared" si="13"/>
        <v>51</v>
      </c>
      <c r="J532" s="433" t="s">
        <v>1232</v>
      </c>
    </row>
    <row r="533" spans="9:10" ht="29.4" thickBot="1" x14ac:dyDescent="0.35">
      <c r="I533" s="422">
        <f t="shared" si="13"/>
        <v>52</v>
      </c>
      <c r="J533" s="433" t="s">
        <v>1233</v>
      </c>
    </row>
    <row r="534" spans="9:10" ht="15" thickBot="1" x14ac:dyDescent="0.35">
      <c r="I534" s="422">
        <f t="shared" si="13"/>
        <v>53</v>
      </c>
      <c r="J534" s="433" t="s">
        <v>1234</v>
      </c>
    </row>
    <row r="535" spans="9:10" ht="15" thickBot="1" x14ac:dyDescent="0.35">
      <c r="I535" s="422">
        <f t="shared" si="13"/>
        <v>54</v>
      </c>
      <c r="J535" s="433" t="s">
        <v>1235</v>
      </c>
    </row>
    <row r="536" spans="9:10" ht="15" thickBot="1" x14ac:dyDescent="0.35">
      <c r="I536" s="422">
        <f t="shared" si="13"/>
        <v>55</v>
      </c>
      <c r="J536" s="433" t="s">
        <v>1236</v>
      </c>
    </row>
    <row r="537" spans="9:10" ht="29.4" thickBot="1" x14ac:dyDescent="0.35">
      <c r="I537" s="422">
        <f t="shared" si="13"/>
        <v>56</v>
      </c>
      <c r="J537" s="433" t="s">
        <v>1237</v>
      </c>
    </row>
    <row r="538" spans="9:10" ht="29.4" thickBot="1" x14ac:dyDescent="0.35">
      <c r="I538" s="422">
        <f t="shared" si="13"/>
        <v>57</v>
      </c>
      <c r="J538" s="433" t="s">
        <v>1238</v>
      </c>
    </row>
    <row r="539" spans="9:10" ht="15" thickBot="1" x14ac:dyDescent="0.35">
      <c r="I539" s="422">
        <f t="shared" si="13"/>
        <v>58</v>
      </c>
      <c r="J539" s="433" t="s">
        <v>1239</v>
      </c>
    </row>
    <row r="540" spans="9:10" ht="29.4" thickBot="1" x14ac:dyDescent="0.35">
      <c r="I540" s="422">
        <f t="shared" si="13"/>
        <v>59</v>
      </c>
      <c r="J540" s="433" t="s">
        <v>1240</v>
      </c>
    </row>
    <row r="541" spans="9:10" ht="29.4" thickBot="1" x14ac:dyDescent="0.35">
      <c r="I541" s="422">
        <f t="shared" si="13"/>
        <v>60</v>
      </c>
      <c r="J541" s="433" t="s">
        <v>1241</v>
      </c>
    </row>
    <row r="542" spans="9:10" ht="29.4" thickBot="1" x14ac:dyDescent="0.35">
      <c r="I542" s="422">
        <f t="shared" si="13"/>
        <v>61</v>
      </c>
      <c r="J542" s="433" t="s">
        <v>1242</v>
      </c>
    </row>
    <row r="543" spans="9:10" ht="15" thickBot="1" x14ac:dyDescent="0.35">
      <c r="I543" s="422">
        <f t="shared" si="13"/>
        <v>62</v>
      </c>
      <c r="J543" s="433" t="s">
        <v>1243</v>
      </c>
    </row>
    <row r="544" spans="9:10" ht="15" thickBot="1" x14ac:dyDescent="0.35">
      <c r="I544" s="422">
        <f t="shared" si="13"/>
        <v>63</v>
      </c>
      <c r="J544" s="433" t="s">
        <v>1244</v>
      </c>
    </row>
    <row r="545" spans="9:10" ht="15" thickBot="1" x14ac:dyDescent="0.35">
      <c r="I545" s="422">
        <f t="shared" si="13"/>
        <v>64</v>
      </c>
      <c r="J545" s="433" t="s">
        <v>1245</v>
      </c>
    </row>
    <row r="546" spans="9:10" ht="29.4" thickBot="1" x14ac:dyDescent="0.35">
      <c r="I546" s="422">
        <f t="shared" si="13"/>
        <v>65</v>
      </c>
      <c r="J546" s="433" t="s">
        <v>1246</v>
      </c>
    </row>
    <row r="547" spans="9:10" ht="29.4" thickBot="1" x14ac:dyDescent="0.35">
      <c r="I547" s="422">
        <f t="shared" ref="I547:I610" si="14">I546+1</f>
        <v>66</v>
      </c>
      <c r="J547" s="433" t="s">
        <v>1247</v>
      </c>
    </row>
    <row r="548" spans="9:10" ht="15" thickBot="1" x14ac:dyDescent="0.35">
      <c r="I548" s="422">
        <f t="shared" si="14"/>
        <v>67</v>
      </c>
      <c r="J548" s="433" t="s">
        <v>1248</v>
      </c>
    </row>
    <row r="549" spans="9:10" ht="29.4" thickBot="1" x14ac:dyDescent="0.35">
      <c r="I549" s="422">
        <f t="shared" si="14"/>
        <v>68</v>
      </c>
      <c r="J549" s="433" t="s">
        <v>1249</v>
      </c>
    </row>
    <row r="550" spans="9:10" ht="15" thickBot="1" x14ac:dyDescent="0.35">
      <c r="I550" s="422">
        <f t="shared" si="14"/>
        <v>69</v>
      </c>
      <c r="J550" s="433" t="s">
        <v>1250</v>
      </c>
    </row>
    <row r="551" spans="9:10" ht="15" thickBot="1" x14ac:dyDescent="0.35">
      <c r="I551" s="422">
        <f t="shared" si="14"/>
        <v>70</v>
      </c>
      <c r="J551" s="433" t="s">
        <v>1251</v>
      </c>
    </row>
    <row r="552" spans="9:10" ht="15" thickBot="1" x14ac:dyDescent="0.35">
      <c r="I552" s="422">
        <f t="shared" si="14"/>
        <v>71</v>
      </c>
      <c r="J552" s="433" t="s">
        <v>1252</v>
      </c>
    </row>
    <row r="553" spans="9:10" ht="15" thickBot="1" x14ac:dyDescent="0.35">
      <c r="I553" s="422">
        <f t="shared" si="14"/>
        <v>72</v>
      </c>
      <c r="J553" s="433" t="s">
        <v>1253</v>
      </c>
    </row>
    <row r="554" spans="9:10" ht="15" thickBot="1" x14ac:dyDescent="0.35">
      <c r="I554" s="422">
        <f t="shared" si="14"/>
        <v>73</v>
      </c>
      <c r="J554" s="433" t="s">
        <v>1254</v>
      </c>
    </row>
    <row r="555" spans="9:10" ht="15" thickBot="1" x14ac:dyDescent="0.35">
      <c r="I555" s="422">
        <f t="shared" si="14"/>
        <v>74</v>
      </c>
      <c r="J555" s="433" t="s">
        <v>1255</v>
      </c>
    </row>
    <row r="556" spans="9:10" ht="15" thickBot="1" x14ac:dyDescent="0.35">
      <c r="I556" s="422">
        <f t="shared" si="14"/>
        <v>75</v>
      </c>
      <c r="J556" s="433" t="s">
        <v>1256</v>
      </c>
    </row>
    <row r="557" spans="9:10" ht="15" thickBot="1" x14ac:dyDescent="0.35">
      <c r="I557" s="422">
        <f t="shared" si="14"/>
        <v>76</v>
      </c>
      <c r="J557" s="433" t="s">
        <v>1257</v>
      </c>
    </row>
    <row r="558" spans="9:10" ht="15" thickBot="1" x14ac:dyDescent="0.35">
      <c r="I558" s="422">
        <f t="shared" si="14"/>
        <v>77</v>
      </c>
      <c r="J558" s="433" t="s">
        <v>1258</v>
      </c>
    </row>
    <row r="559" spans="9:10" ht="15" thickBot="1" x14ac:dyDescent="0.35">
      <c r="I559" s="422">
        <f t="shared" si="14"/>
        <v>78</v>
      </c>
      <c r="J559" s="433" t="s">
        <v>1259</v>
      </c>
    </row>
    <row r="560" spans="9:10" ht="29.4" thickBot="1" x14ac:dyDescent="0.35">
      <c r="I560" s="422">
        <f t="shared" si="14"/>
        <v>79</v>
      </c>
      <c r="J560" s="433" t="s">
        <v>1261</v>
      </c>
    </row>
    <row r="561" spans="9:10" ht="29.4" thickBot="1" x14ac:dyDescent="0.35">
      <c r="I561" s="422">
        <f t="shared" si="14"/>
        <v>80</v>
      </c>
      <c r="J561" s="433" t="s">
        <v>1262</v>
      </c>
    </row>
    <row r="562" spans="9:10" ht="29.4" thickBot="1" x14ac:dyDescent="0.35">
      <c r="I562" s="422">
        <f t="shared" si="14"/>
        <v>81</v>
      </c>
      <c r="J562" s="433" t="s">
        <v>1260</v>
      </c>
    </row>
    <row r="563" spans="9:10" ht="29.4" thickBot="1" x14ac:dyDescent="0.35">
      <c r="I563" s="422">
        <f t="shared" si="14"/>
        <v>82</v>
      </c>
      <c r="J563" s="433" t="s">
        <v>1263</v>
      </c>
    </row>
    <row r="564" spans="9:10" ht="29.4" thickBot="1" x14ac:dyDescent="0.35">
      <c r="I564" s="422">
        <f t="shared" si="14"/>
        <v>83</v>
      </c>
      <c r="J564" s="433" t="s">
        <v>1264</v>
      </c>
    </row>
    <row r="565" spans="9:10" ht="29.4" thickBot="1" x14ac:dyDescent="0.35">
      <c r="I565" s="422">
        <f t="shared" si="14"/>
        <v>84</v>
      </c>
      <c r="J565" s="433" t="s">
        <v>1265</v>
      </c>
    </row>
    <row r="566" spans="9:10" ht="29.4" thickBot="1" x14ac:dyDescent="0.35">
      <c r="I566" s="422">
        <f t="shared" si="14"/>
        <v>85</v>
      </c>
      <c r="J566" s="433" t="s">
        <v>1266</v>
      </c>
    </row>
    <row r="567" spans="9:10" ht="29.4" thickBot="1" x14ac:dyDescent="0.35">
      <c r="I567" s="422">
        <f t="shared" si="14"/>
        <v>86</v>
      </c>
      <c r="J567" s="433" t="s">
        <v>1267</v>
      </c>
    </row>
    <row r="568" spans="9:10" ht="29.4" thickBot="1" x14ac:dyDescent="0.35">
      <c r="I568" s="422">
        <f t="shared" si="14"/>
        <v>87</v>
      </c>
      <c r="J568" s="433" t="s">
        <v>1268</v>
      </c>
    </row>
    <row r="569" spans="9:10" ht="29.4" thickBot="1" x14ac:dyDescent="0.35">
      <c r="I569" s="422">
        <f t="shared" si="14"/>
        <v>88</v>
      </c>
      <c r="J569" s="433" t="s">
        <v>1269</v>
      </c>
    </row>
    <row r="570" spans="9:10" ht="29.4" thickBot="1" x14ac:dyDescent="0.35">
      <c r="I570" s="422">
        <f t="shared" si="14"/>
        <v>89</v>
      </c>
      <c r="J570" s="433" t="s">
        <v>1270</v>
      </c>
    </row>
    <row r="571" spans="9:10" ht="15" thickBot="1" x14ac:dyDescent="0.35">
      <c r="I571" s="422">
        <f t="shared" si="14"/>
        <v>90</v>
      </c>
      <c r="J571" s="433" t="s">
        <v>1271</v>
      </c>
    </row>
    <row r="572" spans="9:10" ht="29.4" thickBot="1" x14ac:dyDescent="0.35">
      <c r="I572" s="422">
        <f t="shared" si="14"/>
        <v>91</v>
      </c>
      <c r="J572" s="433" t="s">
        <v>1306</v>
      </c>
    </row>
    <row r="573" spans="9:10" ht="29.4" thickBot="1" x14ac:dyDescent="0.35">
      <c r="I573" s="422">
        <f t="shared" si="14"/>
        <v>92</v>
      </c>
      <c r="J573" s="433" t="s">
        <v>1307</v>
      </c>
    </row>
    <row r="574" spans="9:10" ht="29.4" thickBot="1" x14ac:dyDescent="0.35">
      <c r="I574" s="422">
        <f t="shared" si="14"/>
        <v>93</v>
      </c>
      <c r="J574" s="433" t="s">
        <v>1308</v>
      </c>
    </row>
    <row r="575" spans="9:10" ht="29.4" thickBot="1" x14ac:dyDescent="0.35">
      <c r="I575" s="422">
        <f t="shared" si="14"/>
        <v>94</v>
      </c>
      <c r="J575" s="433" t="s">
        <v>1272</v>
      </c>
    </row>
    <row r="576" spans="9:10" ht="15" thickBot="1" x14ac:dyDescent="0.35">
      <c r="I576" s="422">
        <f t="shared" si="14"/>
        <v>95</v>
      </c>
      <c r="J576" s="433" t="s">
        <v>1309</v>
      </c>
    </row>
    <row r="577" spans="9:10" ht="15" thickBot="1" x14ac:dyDescent="0.35">
      <c r="I577" s="422">
        <f t="shared" si="14"/>
        <v>96</v>
      </c>
      <c r="J577" s="433" t="s">
        <v>1310</v>
      </c>
    </row>
    <row r="578" spans="9:10" ht="15" thickBot="1" x14ac:dyDescent="0.35">
      <c r="I578" s="422">
        <f t="shared" si="14"/>
        <v>97</v>
      </c>
      <c r="J578" s="433" t="s">
        <v>1311</v>
      </c>
    </row>
    <row r="579" spans="9:10" ht="15" thickBot="1" x14ac:dyDescent="0.35">
      <c r="I579" s="422">
        <f t="shared" si="14"/>
        <v>98</v>
      </c>
      <c r="J579" s="433" t="s">
        <v>1312</v>
      </c>
    </row>
    <row r="580" spans="9:10" ht="15" thickBot="1" x14ac:dyDescent="0.35">
      <c r="I580" s="422">
        <f t="shared" si="14"/>
        <v>99</v>
      </c>
      <c r="J580" s="433" t="s">
        <v>1313</v>
      </c>
    </row>
    <row r="581" spans="9:10" ht="15" thickBot="1" x14ac:dyDescent="0.35">
      <c r="I581" s="422">
        <f t="shared" si="14"/>
        <v>100</v>
      </c>
      <c r="J581" s="433" t="s">
        <v>1314</v>
      </c>
    </row>
    <row r="582" spans="9:10" ht="15" thickBot="1" x14ac:dyDescent="0.35">
      <c r="I582" s="422">
        <f t="shared" si="14"/>
        <v>101</v>
      </c>
      <c r="J582" s="433" t="s">
        <v>1315</v>
      </c>
    </row>
    <row r="583" spans="9:10" ht="15" thickBot="1" x14ac:dyDescent="0.35">
      <c r="I583" s="422">
        <f t="shared" si="14"/>
        <v>102</v>
      </c>
      <c r="J583" s="433" t="s">
        <v>1316</v>
      </c>
    </row>
    <row r="584" spans="9:10" ht="15" thickBot="1" x14ac:dyDescent="0.35">
      <c r="I584" s="422">
        <f t="shared" si="14"/>
        <v>103</v>
      </c>
      <c r="J584" s="433" t="s">
        <v>1317</v>
      </c>
    </row>
    <row r="585" spans="9:10" ht="15" thickBot="1" x14ac:dyDescent="0.35">
      <c r="I585" s="422">
        <f t="shared" si="14"/>
        <v>104</v>
      </c>
      <c r="J585" s="433" t="s">
        <v>1318</v>
      </c>
    </row>
    <row r="586" spans="9:10" ht="15" thickBot="1" x14ac:dyDescent="0.35">
      <c r="I586" s="422">
        <f t="shared" si="14"/>
        <v>105</v>
      </c>
      <c r="J586" s="433" t="s">
        <v>1359</v>
      </c>
    </row>
    <row r="587" spans="9:10" ht="15" thickBot="1" x14ac:dyDescent="0.35">
      <c r="I587" s="422">
        <f t="shared" si="14"/>
        <v>106</v>
      </c>
      <c r="J587" s="433" t="s">
        <v>1275</v>
      </c>
    </row>
    <row r="588" spans="9:10" ht="15" thickBot="1" x14ac:dyDescent="0.35">
      <c r="I588" s="422">
        <f t="shared" si="14"/>
        <v>107</v>
      </c>
      <c r="J588" s="433" t="s">
        <v>1364</v>
      </c>
    </row>
    <row r="589" spans="9:10" ht="15" thickBot="1" x14ac:dyDescent="0.35">
      <c r="I589" s="422">
        <f t="shared" si="14"/>
        <v>108</v>
      </c>
      <c r="J589" s="433" t="s">
        <v>1360</v>
      </c>
    </row>
    <row r="590" spans="9:10" ht="15" thickBot="1" x14ac:dyDescent="0.35">
      <c r="I590" s="422">
        <f t="shared" si="14"/>
        <v>109</v>
      </c>
      <c r="J590" s="433" t="s">
        <v>1273</v>
      </c>
    </row>
    <row r="591" spans="9:10" ht="15" thickBot="1" x14ac:dyDescent="0.35">
      <c r="I591" s="422">
        <f t="shared" si="14"/>
        <v>110</v>
      </c>
      <c r="J591" s="433" t="s">
        <v>1274</v>
      </c>
    </row>
    <row r="592" spans="9:10" ht="15" thickBot="1" x14ac:dyDescent="0.35">
      <c r="I592" s="422">
        <f t="shared" si="14"/>
        <v>111</v>
      </c>
      <c r="J592" s="433" t="s">
        <v>1365</v>
      </c>
    </row>
    <row r="593" spans="9:10" ht="15" thickBot="1" x14ac:dyDescent="0.35">
      <c r="I593" s="422">
        <f t="shared" si="14"/>
        <v>112</v>
      </c>
      <c r="J593" s="433" t="s">
        <v>1276</v>
      </c>
    </row>
    <row r="594" spans="9:10" ht="15" thickBot="1" x14ac:dyDescent="0.35">
      <c r="I594" s="422">
        <f t="shared" si="14"/>
        <v>113</v>
      </c>
      <c r="J594" s="433" t="s">
        <v>1319</v>
      </c>
    </row>
    <row r="595" spans="9:10" ht="15" thickBot="1" x14ac:dyDescent="0.35">
      <c r="I595" s="422">
        <f t="shared" si="14"/>
        <v>114</v>
      </c>
      <c r="J595" s="433" t="s">
        <v>1320</v>
      </c>
    </row>
    <row r="596" spans="9:10" ht="15" thickBot="1" x14ac:dyDescent="0.35">
      <c r="I596" s="422">
        <f t="shared" si="14"/>
        <v>115</v>
      </c>
      <c r="J596" s="433" t="s">
        <v>1321</v>
      </c>
    </row>
    <row r="597" spans="9:10" ht="15" thickBot="1" x14ac:dyDescent="0.35">
      <c r="I597" s="422">
        <f t="shared" si="14"/>
        <v>116</v>
      </c>
      <c r="J597" s="433" t="s">
        <v>1322</v>
      </c>
    </row>
    <row r="598" spans="9:10" ht="15" thickBot="1" x14ac:dyDescent="0.35">
      <c r="I598" s="422">
        <f t="shared" si="14"/>
        <v>117</v>
      </c>
      <c r="J598" s="433" t="s">
        <v>1323</v>
      </c>
    </row>
    <row r="599" spans="9:10" ht="15" thickBot="1" x14ac:dyDescent="0.35">
      <c r="I599" s="422">
        <f t="shared" si="14"/>
        <v>118</v>
      </c>
      <c r="J599" s="433" t="s">
        <v>1324</v>
      </c>
    </row>
    <row r="600" spans="9:10" ht="15" thickBot="1" x14ac:dyDescent="0.35">
      <c r="I600" s="422">
        <f t="shared" si="14"/>
        <v>119</v>
      </c>
      <c r="J600" s="433" t="s">
        <v>1325</v>
      </c>
    </row>
    <row r="601" spans="9:10" ht="15" thickBot="1" x14ac:dyDescent="0.35">
      <c r="I601" s="422">
        <f t="shared" si="14"/>
        <v>120</v>
      </c>
      <c r="J601" s="433" t="s">
        <v>1326</v>
      </c>
    </row>
    <row r="602" spans="9:10" ht="15" thickBot="1" x14ac:dyDescent="0.35">
      <c r="I602" s="422">
        <f t="shared" si="14"/>
        <v>121</v>
      </c>
      <c r="J602" s="433" t="s">
        <v>1366</v>
      </c>
    </row>
    <row r="603" spans="9:10" ht="29.4" thickBot="1" x14ac:dyDescent="0.35">
      <c r="I603" s="422">
        <f t="shared" si="14"/>
        <v>122</v>
      </c>
      <c r="J603" s="433" t="s">
        <v>1327</v>
      </c>
    </row>
    <row r="604" spans="9:10" ht="15" thickBot="1" x14ac:dyDescent="0.35">
      <c r="I604" s="422">
        <f t="shared" si="14"/>
        <v>123</v>
      </c>
      <c r="J604" s="433" t="s">
        <v>1277</v>
      </c>
    </row>
    <row r="605" spans="9:10" ht="15" thickBot="1" x14ac:dyDescent="0.35">
      <c r="I605" s="422">
        <f t="shared" si="14"/>
        <v>124</v>
      </c>
      <c r="J605" s="433" t="s">
        <v>1367</v>
      </c>
    </row>
    <row r="606" spans="9:10" ht="15" thickBot="1" x14ac:dyDescent="0.35">
      <c r="I606" s="422">
        <f t="shared" si="14"/>
        <v>125</v>
      </c>
      <c r="J606" s="433" t="s">
        <v>1368</v>
      </c>
    </row>
    <row r="607" spans="9:10" ht="15" thickBot="1" x14ac:dyDescent="0.35">
      <c r="I607" s="422">
        <f t="shared" si="14"/>
        <v>126</v>
      </c>
      <c r="J607" s="433" t="s">
        <v>1329</v>
      </c>
    </row>
    <row r="608" spans="9:10" ht="15" thickBot="1" x14ac:dyDescent="0.35">
      <c r="I608" s="422">
        <f t="shared" si="14"/>
        <v>127</v>
      </c>
      <c r="J608" s="433" t="s">
        <v>1330</v>
      </c>
    </row>
    <row r="609" spans="9:10" ht="15" thickBot="1" x14ac:dyDescent="0.35">
      <c r="I609" s="422">
        <f t="shared" si="14"/>
        <v>128</v>
      </c>
      <c r="J609" s="433" t="s">
        <v>1331</v>
      </c>
    </row>
    <row r="610" spans="9:10" ht="15" thickBot="1" x14ac:dyDescent="0.35">
      <c r="I610" s="422">
        <f t="shared" si="14"/>
        <v>129</v>
      </c>
      <c r="J610" s="433" t="s">
        <v>1332</v>
      </c>
    </row>
    <row r="611" spans="9:10" ht="15" thickBot="1" x14ac:dyDescent="0.35">
      <c r="I611" s="422">
        <f t="shared" ref="I611:I652" si="15">I610+1</f>
        <v>130</v>
      </c>
      <c r="J611" s="433" t="s">
        <v>1333</v>
      </c>
    </row>
    <row r="612" spans="9:10" ht="15" thickBot="1" x14ac:dyDescent="0.35">
      <c r="I612" s="422">
        <f t="shared" si="15"/>
        <v>131</v>
      </c>
      <c r="J612" s="433" t="s">
        <v>1334</v>
      </c>
    </row>
    <row r="613" spans="9:10" ht="15" thickBot="1" x14ac:dyDescent="0.35">
      <c r="I613" s="422">
        <f t="shared" si="15"/>
        <v>132</v>
      </c>
      <c r="J613" s="433" t="s">
        <v>1335</v>
      </c>
    </row>
    <row r="614" spans="9:10" ht="15" thickBot="1" x14ac:dyDescent="0.35">
      <c r="I614" s="422">
        <f t="shared" si="15"/>
        <v>133</v>
      </c>
      <c r="J614" s="433" t="s">
        <v>1336</v>
      </c>
    </row>
    <row r="615" spans="9:10" ht="15" thickBot="1" x14ac:dyDescent="0.35">
      <c r="I615" s="422">
        <f t="shared" si="15"/>
        <v>134</v>
      </c>
      <c r="J615" s="433" t="s">
        <v>1337</v>
      </c>
    </row>
    <row r="616" spans="9:10" ht="15" thickBot="1" x14ac:dyDescent="0.35">
      <c r="I616" s="422">
        <f t="shared" si="15"/>
        <v>135</v>
      </c>
      <c r="J616" s="433" t="s">
        <v>1338</v>
      </c>
    </row>
    <row r="617" spans="9:10" ht="15" thickBot="1" x14ac:dyDescent="0.35">
      <c r="I617" s="422">
        <f t="shared" si="15"/>
        <v>136</v>
      </c>
      <c r="J617" s="433" t="s">
        <v>1339</v>
      </c>
    </row>
    <row r="618" spans="9:10" ht="15" thickBot="1" x14ac:dyDescent="0.35">
      <c r="I618" s="422">
        <f t="shared" si="15"/>
        <v>137</v>
      </c>
      <c r="J618" s="433" t="s">
        <v>1361</v>
      </c>
    </row>
    <row r="619" spans="9:10" ht="15" thickBot="1" x14ac:dyDescent="0.35">
      <c r="I619" s="422">
        <f t="shared" si="15"/>
        <v>138</v>
      </c>
      <c r="J619" s="433" t="s">
        <v>1286</v>
      </c>
    </row>
    <row r="620" spans="9:10" ht="15" thickBot="1" x14ac:dyDescent="0.35">
      <c r="I620" s="422">
        <f t="shared" si="15"/>
        <v>139</v>
      </c>
      <c r="J620" s="433" t="s">
        <v>1287</v>
      </c>
    </row>
    <row r="621" spans="9:10" ht="15" thickBot="1" x14ac:dyDescent="0.35">
      <c r="I621" s="422">
        <f t="shared" si="15"/>
        <v>140</v>
      </c>
      <c r="J621" s="433" t="s">
        <v>1369</v>
      </c>
    </row>
    <row r="622" spans="9:10" ht="15" thickBot="1" x14ac:dyDescent="0.35">
      <c r="I622" s="422">
        <f t="shared" si="15"/>
        <v>141</v>
      </c>
      <c r="J622" s="433" t="s">
        <v>1344</v>
      </c>
    </row>
    <row r="623" spans="9:10" ht="15" thickBot="1" x14ac:dyDescent="0.35">
      <c r="I623" s="422">
        <f t="shared" si="15"/>
        <v>142</v>
      </c>
      <c r="J623" s="433" t="s">
        <v>1345</v>
      </c>
    </row>
    <row r="624" spans="9:10" ht="15" thickBot="1" x14ac:dyDescent="0.35">
      <c r="I624" s="422">
        <f t="shared" si="15"/>
        <v>143</v>
      </c>
      <c r="J624" s="433" t="s">
        <v>1346</v>
      </c>
    </row>
    <row r="625" spans="9:10" ht="29.4" thickBot="1" x14ac:dyDescent="0.35">
      <c r="I625" s="422">
        <f t="shared" si="15"/>
        <v>144</v>
      </c>
      <c r="J625" s="433" t="s">
        <v>1347</v>
      </c>
    </row>
    <row r="626" spans="9:10" ht="29.4" thickBot="1" x14ac:dyDescent="0.35">
      <c r="I626" s="422">
        <f t="shared" si="15"/>
        <v>145</v>
      </c>
      <c r="J626" s="433" t="s">
        <v>1347</v>
      </c>
    </row>
    <row r="627" spans="9:10" ht="29.4" thickBot="1" x14ac:dyDescent="0.35">
      <c r="I627" s="422">
        <f t="shared" si="15"/>
        <v>146</v>
      </c>
      <c r="J627" s="433" t="s">
        <v>1348</v>
      </c>
    </row>
    <row r="628" spans="9:10" ht="29.4" thickBot="1" x14ac:dyDescent="0.35">
      <c r="I628" s="422">
        <f t="shared" si="15"/>
        <v>147</v>
      </c>
      <c r="J628" s="433" t="s">
        <v>1348</v>
      </c>
    </row>
    <row r="629" spans="9:10" ht="29.4" thickBot="1" x14ac:dyDescent="0.35">
      <c r="I629" s="422">
        <f t="shared" si="15"/>
        <v>148</v>
      </c>
      <c r="J629" s="433" t="s">
        <v>1349</v>
      </c>
    </row>
    <row r="630" spans="9:10" ht="29.4" thickBot="1" x14ac:dyDescent="0.35">
      <c r="I630" s="422">
        <f t="shared" si="15"/>
        <v>149</v>
      </c>
      <c r="J630" s="433" t="s">
        <v>1350</v>
      </c>
    </row>
    <row r="631" spans="9:10" ht="29.4" thickBot="1" x14ac:dyDescent="0.35">
      <c r="I631" s="422">
        <f t="shared" si="15"/>
        <v>150</v>
      </c>
      <c r="J631" s="433" t="s">
        <v>1351</v>
      </c>
    </row>
    <row r="632" spans="9:10" ht="29.4" thickBot="1" x14ac:dyDescent="0.35">
      <c r="I632" s="422">
        <f t="shared" si="15"/>
        <v>151</v>
      </c>
      <c r="J632" s="433" t="s">
        <v>1352</v>
      </c>
    </row>
    <row r="633" spans="9:10" ht="29.4" thickBot="1" x14ac:dyDescent="0.35">
      <c r="I633" s="422">
        <f t="shared" si="15"/>
        <v>152</v>
      </c>
      <c r="J633" s="433" t="s">
        <v>1353</v>
      </c>
    </row>
    <row r="634" spans="9:10" ht="29.4" thickBot="1" x14ac:dyDescent="0.35">
      <c r="I634" s="422">
        <f t="shared" si="15"/>
        <v>153</v>
      </c>
      <c r="J634" s="433" t="s">
        <v>1354</v>
      </c>
    </row>
    <row r="635" spans="9:10" ht="29.4" thickBot="1" x14ac:dyDescent="0.35">
      <c r="I635" s="422">
        <f t="shared" si="15"/>
        <v>154</v>
      </c>
      <c r="J635" s="433" t="s">
        <v>1355</v>
      </c>
    </row>
    <row r="636" spans="9:10" ht="29.4" thickBot="1" x14ac:dyDescent="0.35">
      <c r="I636" s="422">
        <f t="shared" si="15"/>
        <v>155</v>
      </c>
      <c r="J636" s="433" t="s">
        <v>1356</v>
      </c>
    </row>
    <row r="637" spans="9:10" ht="29.4" thickBot="1" x14ac:dyDescent="0.35">
      <c r="I637" s="422">
        <f t="shared" si="15"/>
        <v>156</v>
      </c>
      <c r="J637" s="433" t="s">
        <v>1357</v>
      </c>
    </row>
    <row r="638" spans="9:10" ht="29.4" thickBot="1" x14ac:dyDescent="0.35">
      <c r="I638" s="422">
        <f t="shared" si="15"/>
        <v>157</v>
      </c>
      <c r="J638" s="433" t="s">
        <v>1358</v>
      </c>
    </row>
    <row r="639" spans="9:10" ht="15" thickBot="1" x14ac:dyDescent="0.35">
      <c r="I639" s="422">
        <f t="shared" si="15"/>
        <v>158</v>
      </c>
      <c r="J639" s="433" t="s">
        <v>1362</v>
      </c>
    </row>
    <row r="640" spans="9:10" ht="15" thickBot="1" x14ac:dyDescent="0.35">
      <c r="I640" s="422">
        <f t="shared" si="15"/>
        <v>159</v>
      </c>
      <c r="J640" s="433" t="s">
        <v>1288</v>
      </c>
    </row>
    <row r="641" spans="9:10" ht="15" thickBot="1" x14ac:dyDescent="0.35">
      <c r="I641" s="422">
        <f t="shared" si="15"/>
        <v>160</v>
      </c>
      <c r="J641" s="433" t="s">
        <v>1370</v>
      </c>
    </row>
    <row r="642" spans="9:10" ht="29.4" thickBot="1" x14ac:dyDescent="0.35">
      <c r="I642" s="422">
        <f t="shared" si="15"/>
        <v>161</v>
      </c>
      <c r="J642" s="433" t="s">
        <v>1289</v>
      </c>
    </row>
    <row r="643" spans="9:10" ht="29.4" thickBot="1" x14ac:dyDescent="0.35">
      <c r="I643" s="422">
        <f t="shared" si="15"/>
        <v>162</v>
      </c>
      <c r="J643" s="433" t="s">
        <v>1290</v>
      </c>
    </row>
    <row r="644" spans="9:10" ht="15" thickBot="1" x14ac:dyDescent="0.35">
      <c r="I644" s="422">
        <f t="shared" si="15"/>
        <v>163</v>
      </c>
      <c r="J644" s="433" t="s">
        <v>1291</v>
      </c>
    </row>
    <row r="645" spans="9:10" ht="15" thickBot="1" x14ac:dyDescent="0.35">
      <c r="I645" s="422">
        <f t="shared" si="15"/>
        <v>164</v>
      </c>
      <c r="J645" s="433" t="s">
        <v>1292</v>
      </c>
    </row>
    <row r="646" spans="9:10" ht="29.4" thickBot="1" x14ac:dyDescent="0.35">
      <c r="I646" s="422">
        <f t="shared" si="15"/>
        <v>165</v>
      </c>
      <c r="J646" s="433" t="s">
        <v>1293</v>
      </c>
    </row>
    <row r="647" spans="9:10" ht="29.4" thickBot="1" x14ac:dyDescent="0.35">
      <c r="I647" s="422">
        <f t="shared" si="15"/>
        <v>166</v>
      </c>
      <c r="J647" s="433" t="s">
        <v>1294</v>
      </c>
    </row>
    <row r="648" spans="9:10" ht="29.4" thickBot="1" x14ac:dyDescent="0.35">
      <c r="I648" s="422">
        <f t="shared" si="15"/>
        <v>167</v>
      </c>
      <c r="J648" s="433" t="s">
        <v>1295</v>
      </c>
    </row>
    <row r="649" spans="9:10" ht="29.4" thickBot="1" x14ac:dyDescent="0.35">
      <c r="I649" s="422">
        <f t="shared" si="15"/>
        <v>168</v>
      </c>
      <c r="J649" s="433" t="s">
        <v>1296</v>
      </c>
    </row>
    <row r="650" spans="9:10" ht="29.4" thickBot="1" x14ac:dyDescent="0.35">
      <c r="I650" s="422">
        <f t="shared" si="15"/>
        <v>169</v>
      </c>
      <c r="J650" s="433" t="s">
        <v>1297</v>
      </c>
    </row>
    <row r="651" spans="9:10" ht="29.4" thickBot="1" x14ac:dyDescent="0.35">
      <c r="I651" s="422">
        <f t="shared" si="15"/>
        <v>170</v>
      </c>
      <c r="J651" s="433" t="s">
        <v>1298</v>
      </c>
    </row>
    <row r="652" spans="9:10" ht="29.4" thickBot="1" x14ac:dyDescent="0.35">
      <c r="I652" s="422">
        <f t="shared" si="15"/>
        <v>171</v>
      </c>
      <c r="J652" s="433" t="s">
        <v>1299</v>
      </c>
    </row>
    <row r="654" spans="9:10" x14ac:dyDescent="0.3">
      <c r="I654" s="386" t="s">
        <v>1151</v>
      </c>
      <c r="J654" s="389"/>
    </row>
    <row r="655" spans="9:10" ht="15" thickBot="1" x14ac:dyDescent="0.35">
      <c r="J655" s="389"/>
    </row>
    <row r="656" spans="9:10" ht="29.4" thickBot="1" x14ac:dyDescent="0.35">
      <c r="I656" s="405">
        <f t="shared" ref="I656:I719" si="16">I655+1</f>
        <v>1</v>
      </c>
      <c r="J656" s="397" t="s">
        <v>993</v>
      </c>
    </row>
    <row r="657" spans="9:10" ht="29.4" thickBot="1" x14ac:dyDescent="0.35">
      <c r="I657" s="390">
        <f t="shared" si="16"/>
        <v>2</v>
      </c>
      <c r="J657" s="392" t="s">
        <v>994</v>
      </c>
    </row>
    <row r="658" spans="9:10" ht="15" thickBot="1" x14ac:dyDescent="0.35">
      <c r="I658" s="390">
        <f t="shared" si="16"/>
        <v>3</v>
      </c>
      <c r="J658" s="392" t="s">
        <v>1141</v>
      </c>
    </row>
    <row r="659" spans="9:10" ht="29.4" thickBot="1" x14ac:dyDescent="0.35">
      <c r="I659" s="390">
        <f t="shared" si="16"/>
        <v>4</v>
      </c>
      <c r="J659" s="392" t="s">
        <v>1023</v>
      </c>
    </row>
    <row r="660" spans="9:10" ht="29.4" thickBot="1" x14ac:dyDescent="0.35">
      <c r="I660" s="390">
        <f t="shared" si="16"/>
        <v>5</v>
      </c>
      <c r="J660" s="392" t="s">
        <v>1024</v>
      </c>
    </row>
    <row r="661" spans="9:10" ht="29.4" thickBot="1" x14ac:dyDescent="0.35">
      <c r="I661" s="390">
        <f t="shared" si="16"/>
        <v>6</v>
      </c>
      <c r="J661" s="392" t="s">
        <v>1025</v>
      </c>
    </row>
    <row r="662" spans="9:10" ht="29.4" thickBot="1" x14ac:dyDescent="0.35">
      <c r="I662" s="390">
        <f t="shared" si="16"/>
        <v>7</v>
      </c>
      <c r="J662" s="392" t="s">
        <v>1026</v>
      </c>
    </row>
    <row r="663" spans="9:10" ht="15" thickBot="1" x14ac:dyDescent="0.35">
      <c r="I663" s="390">
        <f t="shared" si="16"/>
        <v>8</v>
      </c>
      <c r="J663" s="392" t="s">
        <v>106</v>
      </c>
    </row>
    <row r="664" spans="9:10" ht="29.4" thickBot="1" x14ac:dyDescent="0.35">
      <c r="I664" s="390">
        <f t="shared" si="16"/>
        <v>9</v>
      </c>
      <c r="J664" s="392" t="s">
        <v>982</v>
      </c>
    </row>
    <row r="665" spans="9:10" ht="29.4" thickBot="1" x14ac:dyDescent="0.35">
      <c r="I665" s="390">
        <f t="shared" si="16"/>
        <v>10</v>
      </c>
      <c r="J665" s="392" t="s">
        <v>1028</v>
      </c>
    </row>
    <row r="666" spans="9:10" ht="29.4" thickBot="1" x14ac:dyDescent="0.35">
      <c r="I666" s="390">
        <f t="shared" si="16"/>
        <v>11</v>
      </c>
      <c r="J666" s="392" t="s">
        <v>1029</v>
      </c>
    </row>
    <row r="667" spans="9:10" ht="15" thickBot="1" x14ac:dyDescent="0.35">
      <c r="I667" s="390">
        <f t="shared" si="16"/>
        <v>12</v>
      </c>
      <c r="J667" s="392" t="s">
        <v>113</v>
      </c>
    </row>
    <row r="668" spans="9:10" ht="15" thickBot="1" x14ac:dyDescent="0.35">
      <c r="I668" s="390">
        <f t="shared" si="16"/>
        <v>13</v>
      </c>
      <c r="J668" s="392" t="s">
        <v>980</v>
      </c>
    </row>
    <row r="669" spans="9:10" ht="15" thickBot="1" x14ac:dyDescent="0.35">
      <c r="I669" s="390">
        <f t="shared" si="16"/>
        <v>14</v>
      </c>
      <c r="J669" s="392" t="s">
        <v>981</v>
      </c>
    </row>
    <row r="670" spans="9:10" ht="15" thickBot="1" x14ac:dyDescent="0.35">
      <c r="I670" s="390">
        <f t="shared" si="16"/>
        <v>15</v>
      </c>
      <c r="J670" s="392" t="s">
        <v>646</v>
      </c>
    </row>
    <row r="671" spans="9:10" ht="15" thickBot="1" x14ac:dyDescent="0.35">
      <c r="I671" s="390">
        <f t="shared" si="16"/>
        <v>16</v>
      </c>
      <c r="J671" s="392" t="s">
        <v>716</v>
      </c>
    </row>
    <row r="672" spans="9:10" ht="29.4" thickBot="1" x14ac:dyDescent="0.35">
      <c r="I672" s="390">
        <f t="shared" si="16"/>
        <v>17</v>
      </c>
      <c r="J672" s="392" t="s">
        <v>1021</v>
      </c>
    </row>
    <row r="673" spans="9:10" ht="29.4" thickBot="1" x14ac:dyDescent="0.35">
      <c r="I673" s="390">
        <f t="shared" si="16"/>
        <v>18</v>
      </c>
      <c r="J673" s="392" t="s">
        <v>1022</v>
      </c>
    </row>
    <row r="674" spans="9:10" ht="29.4" thickBot="1" x14ac:dyDescent="0.35">
      <c r="I674" s="390">
        <f t="shared" si="16"/>
        <v>19</v>
      </c>
      <c r="J674" s="392" t="s">
        <v>990</v>
      </c>
    </row>
    <row r="675" spans="9:10" ht="29.4" thickBot="1" x14ac:dyDescent="0.35">
      <c r="I675" s="390">
        <f t="shared" si="16"/>
        <v>20</v>
      </c>
      <c r="J675" s="392" t="s">
        <v>1005</v>
      </c>
    </row>
    <row r="676" spans="9:10" ht="29.4" thickBot="1" x14ac:dyDescent="0.35">
      <c r="I676" s="390">
        <f t="shared" si="16"/>
        <v>21</v>
      </c>
      <c r="J676" s="392" t="s">
        <v>1006</v>
      </c>
    </row>
    <row r="677" spans="9:10" ht="29.4" thickBot="1" x14ac:dyDescent="0.35">
      <c r="I677" s="390">
        <f t="shared" si="16"/>
        <v>22</v>
      </c>
      <c r="J677" s="392" t="s">
        <v>1007</v>
      </c>
    </row>
    <row r="678" spans="9:10" ht="29.4" thickBot="1" x14ac:dyDescent="0.35">
      <c r="I678" s="390">
        <f t="shared" si="16"/>
        <v>23</v>
      </c>
      <c r="J678" s="392" t="s">
        <v>1008</v>
      </c>
    </row>
    <row r="679" spans="9:10" ht="29.4" thickBot="1" x14ac:dyDescent="0.35">
      <c r="I679" s="390">
        <f t="shared" si="16"/>
        <v>24</v>
      </c>
      <c r="J679" s="392" t="s">
        <v>1009</v>
      </c>
    </row>
    <row r="680" spans="9:10" ht="29.4" thickBot="1" x14ac:dyDescent="0.35">
      <c r="I680" s="390">
        <f t="shared" si="16"/>
        <v>25</v>
      </c>
      <c r="J680" s="392" t="s">
        <v>1010</v>
      </c>
    </row>
    <row r="681" spans="9:10" ht="15" thickBot="1" x14ac:dyDescent="0.35">
      <c r="I681" s="390">
        <f t="shared" si="16"/>
        <v>26</v>
      </c>
      <c r="J681" s="392" t="s">
        <v>989</v>
      </c>
    </row>
    <row r="682" spans="9:10" ht="29.4" thickBot="1" x14ac:dyDescent="0.35">
      <c r="I682" s="390">
        <f t="shared" si="16"/>
        <v>27</v>
      </c>
      <c r="J682" s="392" t="s">
        <v>991</v>
      </c>
    </row>
    <row r="683" spans="9:10" ht="29.4" thickBot="1" x14ac:dyDescent="0.35">
      <c r="I683" s="390">
        <f t="shared" si="16"/>
        <v>28</v>
      </c>
      <c r="J683" s="392" t="s">
        <v>992</v>
      </c>
    </row>
    <row r="684" spans="9:10" ht="15" thickBot="1" x14ac:dyDescent="0.35">
      <c r="I684" s="390">
        <f t="shared" si="16"/>
        <v>29</v>
      </c>
      <c r="J684" s="392" t="s">
        <v>1012</v>
      </c>
    </row>
    <row r="685" spans="9:10" ht="29.4" thickBot="1" x14ac:dyDescent="0.35">
      <c r="I685" s="390">
        <f t="shared" si="16"/>
        <v>30</v>
      </c>
      <c r="J685" s="392" t="s">
        <v>995</v>
      </c>
    </row>
    <row r="686" spans="9:10" ht="29.4" thickBot="1" x14ac:dyDescent="0.35">
      <c r="I686" s="390">
        <f t="shared" si="16"/>
        <v>31</v>
      </c>
      <c r="J686" s="392" t="s">
        <v>996</v>
      </c>
    </row>
    <row r="687" spans="9:10" ht="29.4" thickBot="1" x14ac:dyDescent="0.35">
      <c r="I687" s="390">
        <f t="shared" si="16"/>
        <v>32</v>
      </c>
      <c r="J687" s="392" t="s">
        <v>997</v>
      </c>
    </row>
    <row r="688" spans="9:10" ht="29.4" thickBot="1" x14ac:dyDescent="0.35">
      <c r="I688" s="390">
        <f t="shared" si="16"/>
        <v>33</v>
      </c>
      <c r="J688" s="392" t="s">
        <v>998</v>
      </c>
    </row>
    <row r="689" spans="9:10" ht="29.4" thickBot="1" x14ac:dyDescent="0.35">
      <c r="I689" s="390">
        <f t="shared" si="16"/>
        <v>34</v>
      </c>
      <c r="J689" s="392" t="s">
        <v>1004</v>
      </c>
    </row>
    <row r="690" spans="9:10" ht="29.4" thickBot="1" x14ac:dyDescent="0.35">
      <c r="I690" s="390">
        <f t="shared" si="16"/>
        <v>35</v>
      </c>
      <c r="J690" s="392" t="s">
        <v>999</v>
      </c>
    </row>
    <row r="691" spans="9:10" ht="29.4" thickBot="1" x14ac:dyDescent="0.35">
      <c r="I691" s="390">
        <f t="shared" si="16"/>
        <v>36</v>
      </c>
      <c r="J691" s="392" t="s">
        <v>1000</v>
      </c>
    </row>
    <row r="692" spans="9:10" ht="29.4" thickBot="1" x14ac:dyDescent="0.35">
      <c r="I692" s="390">
        <f t="shared" si="16"/>
        <v>37</v>
      </c>
      <c r="J692" s="392" t="s">
        <v>1001</v>
      </c>
    </row>
    <row r="693" spans="9:10" ht="29.4" thickBot="1" x14ac:dyDescent="0.35">
      <c r="I693" s="390">
        <f t="shared" si="16"/>
        <v>38</v>
      </c>
      <c r="J693" s="392" t="s">
        <v>1002</v>
      </c>
    </row>
    <row r="694" spans="9:10" ht="29.4" thickBot="1" x14ac:dyDescent="0.35">
      <c r="I694" s="390">
        <f t="shared" si="16"/>
        <v>39</v>
      </c>
      <c r="J694" s="392" t="s">
        <v>1003</v>
      </c>
    </row>
    <row r="695" spans="9:10" ht="29.4" thickBot="1" x14ac:dyDescent="0.35">
      <c r="I695" s="390">
        <f t="shared" si="16"/>
        <v>40</v>
      </c>
      <c r="J695" s="392" t="s">
        <v>1011</v>
      </c>
    </row>
    <row r="696" spans="9:10" ht="15" thickBot="1" x14ac:dyDescent="0.35">
      <c r="I696" s="390">
        <f t="shared" si="16"/>
        <v>41</v>
      </c>
      <c r="J696" s="392" t="s">
        <v>1013</v>
      </c>
    </row>
    <row r="697" spans="9:10" ht="29.4" thickBot="1" x14ac:dyDescent="0.35">
      <c r="I697" s="390">
        <f t="shared" si="16"/>
        <v>42</v>
      </c>
      <c r="J697" s="392" t="s">
        <v>1027</v>
      </c>
    </row>
    <row r="698" spans="9:10" ht="15" thickBot="1" x14ac:dyDescent="0.35">
      <c r="I698" s="390">
        <f t="shared" si="16"/>
        <v>43</v>
      </c>
      <c r="J698" s="392" t="s">
        <v>1014</v>
      </c>
    </row>
    <row r="699" spans="9:10" ht="29.4" thickBot="1" x14ac:dyDescent="0.35">
      <c r="I699" s="390">
        <f t="shared" si="16"/>
        <v>44</v>
      </c>
      <c r="J699" s="392" t="s">
        <v>1015</v>
      </c>
    </row>
    <row r="700" spans="9:10" ht="43.8" thickBot="1" x14ac:dyDescent="0.35">
      <c r="I700" s="390">
        <f t="shared" si="16"/>
        <v>45</v>
      </c>
      <c r="J700" s="392" t="s">
        <v>1016</v>
      </c>
    </row>
    <row r="701" spans="9:10" ht="43.8" thickBot="1" x14ac:dyDescent="0.35">
      <c r="I701" s="390">
        <f t="shared" si="16"/>
        <v>46</v>
      </c>
      <c r="J701" s="392" t="s">
        <v>1017</v>
      </c>
    </row>
    <row r="702" spans="9:10" ht="43.8" thickBot="1" x14ac:dyDescent="0.35">
      <c r="I702" s="390">
        <f t="shared" si="16"/>
        <v>47</v>
      </c>
      <c r="J702" s="392" t="s">
        <v>1018</v>
      </c>
    </row>
    <row r="703" spans="9:10" ht="43.8" thickBot="1" x14ac:dyDescent="0.35">
      <c r="I703" s="390">
        <f t="shared" si="16"/>
        <v>48</v>
      </c>
      <c r="J703" s="392" t="s">
        <v>1019</v>
      </c>
    </row>
    <row r="704" spans="9:10" ht="43.8" thickBot="1" x14ac:dyDescent="0.35">
      <c r="I704" s="390">
        <f t="shared" si="16"/>
        <v>49</v>
      </c>
      <c r="J704" s="392" t="s">
        <v>1020</v>
      </c>
    </row>
    <row r="705" spans="9:11" ht="15" thickBot="1" x14ac:dyDescent="0.35">
      <c r="I705" s="390">
        <f t="shared" si="16"/>
        <v>50</v>
      </c>
      <c r="J705" s="390" t="s">
        <v>91</v>
      </c>
    </row>
    <row r="706" spans="9:11" ht="15" thickBot="1" x14ac:dyDescent="0.35">
      <c r="I706" s="390">
        <f t="shared" si="16"/>
        <v>51</v>
      </c>
      <c r="J706" s="390" t="s">
        <v>107</v>
      </c>
    </row>
    <row r="707" spans="9:11" ht="15" thickBot="1" x14ac:dyDescent="0.35">
      <c r="I707" s="390">
        <f t="shared" si="16"/>
        <v>52</v>
      </c>
      <c r="J707" s="390" t="s">
        <v>1152</v>
      </c>
    </row>
    <row r="708" spans="9:11" ht="15" thickBot="1" x14ac:dyDescent="0.35">
      <c r="I708" s="390">
        <f t="shared" si="16"/>
        <v>53</v>
      </c>
      <c r="J708" s="390" t="s">
        <v>108</v>
      </c>
    </row>
    <row r="709" spans="9:11" ht="15" thickBot="1" x14ac:dyDescent="0.35">
      <c r="I709" s="387">
        <f t="shared" si="16"/>
        <v>54</v>
      </c>
      <c r="J709" s="404" t="s">
        <v>1412</v>
      </c>
      <c r="K709" s="432" t="s">
        <v>1432</v>
      </c>
    </row>
    <row r="710" spans="9:11" ht="15" thickBot="1" x14ac:dyDescent="0.35">
      <c r="I710" s="387">
        <f t="shared" si="16"/>
        <v>55</v>
      </c>
      <c r="J710" s="404" t="s">
        <v>1413</v>
      </c>
    </row>
    <row r="711" spans="9:11" ht="15" thickBot="1" x14ac:dyDescent="0.35">
      <c r="I711" s="387">
        <f t="shared" si="16"/>
        <v>56</v>
      </c>
      <c r="J711" s="404" t="s">
        <v>1414</v>
      </c>
    </row>
    <row r="712" spans="9:11" ht="15" thickBot="1" x14ac:dyDescent="0.35">
      <c r="I712" s="387">
        <f t="shared" si="16"/>
        <v>57</v>
      </c>
      <c r="J712" s="404" t="s">
        <v>1415</v>
      </c>
    </row>
    <row r="713" spans="9:11" ht="15" thickBot="1" x14ac:dyDescent="0.35">
      <c r="I713" s="387">
        <f t="shared" si="16"/>
        <v>58</v>
      </c>
      <c r="J713" s="404" t="s">
        <v>1416</v>
      </c>
    </row>
    <row r="714" spans="9:11" ht="15" thickBot="1" x14ac:dyDescent="0.35">
      <c r="I714" s="387">
        <f t="shared" si="16"/>
        <v>59</v>
      </c>
      <c r="J714" s="404" t="s">
        <v>1417</v>
      </c>
    </row>
    <row r="715" spans="9:11" ht="15" thickBot="1" x14ac:dyDescent="0.35">
      <c r="I715" s="387">
        <f t="shared" si="16"/>
        <v>60</v>
      </c>
      <c r="J715" s="404" t="s">
        <v>1418</v>
      </c>
    </row>
    <row r="716" spans="9:11" ht="15" thickBot="1" x14ac:dyDescent="0.35">
      <c r="I716" s="387">
        <f t="shared" si="16"/>
        <v>61</v>
      </c>
      <c r="J716" s="404" t="s">
        <v>1199</v>
      </c>
    </row>
    <row r="717" spans="9:11" ht="29.4" thickBot="1" x14ac:dyDescent="0.35">
      <c r="I717" s="387">
        <f t="shared" si="16"/>
        <v>62</v>
      </c>
      <c r="J717" s="404" t="s">
        <v>1209</v>
      </c>
    </row>
    <row r="718" spans="9:11" ht="29.4" thickBot="1" x14ac:dyDescent="0.35">
      <c r="I718" s="387">
        <f t="shared" si="16"/>
        <v>63</v>
      </c>
      <c r="J718" s="404" t="s">
        <v>1210</v>
      </c>
    </row>
    <row r="719" spans="9:11" ht="29.4" thickBot="1" x14ac:dyDescent="0.35">
      <c r="I719" s="387">
        <f t="shared" si="16"/>
        <v>64</v>
      </c>
      <c r="J719" s="404" t="s">
        <v>1211</v>
      </c>
    </row>
    <row r="720" spans="9:11" ht="29.4" thickBot="1" x14ac:dyDescent="0.35">
      <c r="I720" s="387">
        <f t="shared" ref="I720:I745" si="17">I719+1</f>
        <v>65</v>
      </c>
      <c r="J720" s="404" t="s">
        <v>1212</v>
      </c>
    </row>
    <row r="721" spans="9:10" ht="29.4" thickBot="1" x14ac:dyDescent="0.35">
      <c r="I721" s="387">
        <f t="shared" si="17"/>
        <v>66</v>
      </c>
      <c r="J721" s="404" t="s">
        <v>1213</v>
      </c>
    </row>
    <row r="722" spans="9:10" ht="15" thickBot="1" x14ac:dyDescent="0.35">
      <c r="I722" s="387">
        <f t="shared" si="17"/>
        <v>67</v>
      </c>
      <c r="J722" s="404" t="s">
        <v>1214</v>
      </c>
    </row>
    <row r="723" spans="9:10" ht="29.4" thickBot="1" x14ac:dyDescent="0.35">
      <c r="I723" s="387">
        <f t="shared" si="17"/>
        <v>68</v>
      </c>
      <c r="J723" s="404" t="s">
        <v>1203</v>
      </c>
    </row>
    <row r="724" spans="9:10" ht="29.4" thickBot="1" x14ac:dyDescent="0.35">
      <c r="I724" s="387">
        <f t="shared" si="17"/>
        <v>69</v>
      </c>
      <c r="J724" s="404" t="s">
        <v>1204</v>
      </c>
    </row>
    <row r="725" spans="9:10" ht="29.4" thickBot="1" x14ac:dyDescent="0.35">
      <c r="I725" s="387">
        <f t="shared" si="17"/>
        <v>70</v>
      </c>
      <c r="J725" s="404" t="s">
        <v>1205</v>
      </c>
    </row>
    <row r="726" spans="9:10" ht="29.4" thickBot="1" x14ac:dyDescent="0.35">
      <c r="I726" s="387">
        <f t="shared" si="17"/>
        <v>71</v>
      </c>
      <c r="J726" s="404" t="s">
        <v>1206</v>
      </c>
    </row>
    <row r="727" spans="9:10" ht="29.4" thickBot="1" x14ac:dyDescent="0.35">
      <c r="I727" s="387">
        <f t="shared" si="17"/>
        <v>72</v>
      </c>
      <c r="J727" s="404" t="s">
        <v>1207</v>
      </c>
    </row>
    <row r="728" spans="9:10" ht="15" thickBot="1" x14ac:dyDescent="0.35">
      <c r="I728" s="387">
        <f t="shared" si="17"/>
        <v>73</v>
      </c>
      <c r="J728" s="404" t="s">
        <v>1208</v>
      </c>
    </row>
    <row r="729" spans="9:10" ht="29.4" thickBot="1" x14ac:dyDescent="0.35">
      <c r="I729" s="387">
        <f t="shared" si="17"/>
        <v>74</v>
      </c>
      <c r="J729" s="404" t="s">
        <v>1215</v>
      </c>
    </row>
    <row r="730" spans="9:10" ht="29.4" thickBot="1" x14ac:dyDescent="0.35">
      <c r="I730" s="387">
        <f t="shared" si="17"/>
        <v>75</v>
      </c>
      <c r="J730" s="404" t="s">
        <v>1216</v>
      </c>
    </row>
    <row r="731" spans="9:10" ht="29.4" thickBot="1" x14ac:dyDescent="0.35">
      <c r="I731" s="387">
        <f t="shared" si="17"/>
        <v>76</v>
      </c>
      <c r="J731" s="404" t="s">
        <v>1217</v>
      </c>
    </row>
    <row r="732" spans="9:10" ht="29.4" thickBot="1" x14ac:dyDescent="0.35">
      <c r="I732" s="387">
        <f t="shared" si="17"/>
        <v>77</v>
      </c>
      <c r="J732" s="404" t="s">
        <v>1218</v>
      </c>
    </row>
    <row r="733" spans="9:10" ht="29.4" thickBot="1" x14ac:dyDescent="0.35">
      <c r="I733" s="387">
        <f t="shared" si="17"/>
        <v>78</v>
      </c>
      <c r="J733" s="404" t="s">
        <v>1219</v>
      </c>
    </row>
    <row r="734" spans="9:10" ht="15" thickBot="1" x14ac:dyDescent="0.35">
      <c r="I734" s="387">
        <f t="shared" si="17"/>
        <v>79</v>
      </c>
      <c r="J734" s="404" t="s">
        <v>1220</v>
      </c>
    </row>
    <row r="735" spans="9:10" ht="29.4" thickBot="1" x14ac:dyDescent="0.35">
      <c r="I735" s="387">
        <f t="shared" si="17"/>
        <v>80</v>
      </c>
      <c r="J735" s="404" t="s">
        <v>1221</v>
      </c>
    </row>
    <row r="736" spans="9:10" ht="29.4" thickBot="1" x14ac:dyDescent="0.35">
      <c r="I736" s="387">
        <f t="shared" si="17"/>
        <v>81</v>
      </c>
      <c r="J736" s="404" t="s">
        <v>1222</v>
      </c>
    </row>
    <row r="737" spans="9:10" ht="29.4" thickBot="1" x14ac:dyDescent="0.35">
      <c r="I737" s="387">
        <f t="shared" si="17"/>
        <v>82</v>
      </c>
      <c r="J737" s="404" t="s">
        <v>1223</v>
      </c>
    </row>
    <row r="738" spans="9:10" ht="29.4" thickBot="1" x14ac:dyDescent="0.35">
      <c r="I738" s="387">
        <f t="shared" si="17"/>
        <v>83</v>
      </c>
      <c r="J738" s="404" t="s">
        <v>1224</v>
      </c>
    </row>
    <row r="739" spans="9:10" ht="29.4" thickBot="1" x14ac:dyDescent="0.35">
      <c r="I739" s="387">
        <f t="shared" si="17"/>
        <v>84</v>
      </c>
      <c r="J739" s="404" t="s">
        <v>1225</v>
      </c>
    </row>
    <row r="740" spans="9:10" ht="29.4" thickBot="1" x14ac:dyDescent="0.35">
      <c r="I740" s="387">
        <f t="shared" si="17"/>
        <v>85</v>
      </c>
      <c r="J740" s="404" t="s">
        <v>1226</v>
      </c>
    </row>
    <row r="741" spans="9:10" ht="29.4" thickBot="1" x14ac:dyDescent="0.35">
      <c r="I741" s="387">
        <f t="shared" si="17"/>
        <v>86</v>
      </c>
      <c r="J741" s="404" t="s">
        <v>1227</v>
      </c>
    </row>
    <row r="742" spans="9:10" ht="29.4" thickBot="1" x14ac:dyDescent="0.35">
      <c r="I742" s="387">
        <f t="shared" si="17"/>
        <v>87</v>
      </c>
      <c r="J742" s="404" t="s">
        <v>1228</v>
      </c>
    </row>
    <row r="743" spans="9:10" ht="29.4" thickBot="1" x14ac:dyDescent="0.35">
      <c r="I743" s="387">
        <f t="shared" si="17"/>
        <v>88</v>
      </c>
      <c r="J743" s="404" t="s">
        <v>1229</v>
      </c>
    </row>
    <row r="744" spans="9:10" ht="29.4" thickBot="1" x14ac:dyDescent="0.35">
      <c r="I744" s="387">
        <f t="shared" si="17"/>
        <v>89</v>
      </c>
      <c r="J744" s="404" t="s">
        <v>1230</v>
      </c>
    </row>
    <row r="745" spans="9:10" ht="29.4" thickBot="1" x14ac:dyDescent="0.35">
      <c r="I745" s="387">
        <f t="shared" si="17"/>
        <v>90</v>
      </c>
      <c r="J745" s="404" t="s">
        <v>1231</v>
      </c>
    </row>
    <row r="747" spans="9:10" x14ac:dyDescent="0.3">
      <c r="I747" s="391" t="s">
        <v>1153</v>
      </c>
    </row>
  </sheetData>
  <mergeCells count="6">
    <mergeCell ref="M4:N4"/>
    <mergeCell ref="C4:C5"/>
    <mergeCell ref="D4:D5"/>
    <mergeCell ref="I4:J4"/>
    <mergeCell ref="I5:I6"/>
    <mergeCell ref="J5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60B1A-F89D-4E72-AF22-0A384B4E78D9}">
  <dimension ref="A1:AE772"/>
  <sheetViews>
    <sheetView topLeftCell="Y82" workbookViewId="0">
      <selection activeCell="AH93" sqref="AH93"/>
    </sheetView>
  </sheetViews>
  <sheetFormatPr defaultRowHeight="14.4" x14ac:dyDescent="0.3"/>
  <cols>
    <col min="3" max="3" width="65.109375" customWidth="1"/>
    <col min="6" max="6" width="63" customWidth="1"/>
    <col min="10" max="10" width="61.88671875" customWidth="1"/>
    <col min="13" max="13" width="65.109375" customWidth="1"/>
    <col min="16" max="16" width="73" customWidth="1"/>
    <col min="19" max="19" width="78.44140625" customWidth="1"/>
    <col min="20" max="20" width="77.109375" customWidth="1"/>
    <col min="21" max="21" width="4.44140625" customWidth="1"/>
    <col min="22" max="22" width="66" customWidth="1"/>
    <col min="23" max="23" width="69.44140625" customWidth="1"/>
    <col min="24" max="24" width="2.88671875" customWidth="1"/>
    <col min="25" max="25" width="7.6640625" customWidth="1"/>
    <col min="26" max="26" width="63.6640625" customWidth="1"/>
    <col min="27" max="27" width="51.44140625" customWidth="1"/>
    <col min="30" max="30" width="12.33203125" customWidth="1"/>
    <col min="31" max="31" width="38.33203125" customWidth="1"/>
  </cols>
  <sheetData>
    <row r="1" spans="1:26" x14ac:dyDescent="0.3">
      <c r="A1" s="183">
        <v>0</v>
      </c>
      <c r="B1" s="183">
        <v>0</v>
      </c>
      <c r="C1" s="448">
        <v>45501</v>
      </c>
      <c r="D1" s="183">
        <v>0</v>
      </c>
      <c r="E1" s="183">
        <v>0</v>
      </c>
      <c r="F1" s="448">
        <v>45502</v>
      </c>
      <c r="G1" s="183">
        <v>0</v>
      </c>
      <c r="H1" s="183">
        <v>0</v>
      </c>
      <c r="I1" s="183">
        <v>0</v>
      </c>
      <c r="J1" s="448">
        <v>45503</v>
      </c>
      <c r="K1" s="183">
        <v>0</v>
      </c>
      <c r="L1" s="183">
        <v>0</v>
      </c>
      <c r="M1" s="448">
        <v>45504</v>
      </c>
      <c r="N1" s="183">
        <v>0</v>
      </c>
      <c r="O1" s="183">
        <v>0</v>
      </c>
      <c r="P1" s="448">
        <v>45505</v>
      </c>
      <c r="Q1" s="183">
        <v>0</v>
      </c>
      <c r="R1" s="183">
        <v>0</v>
      </c>
      <c r="S1" s="448">
        <v>45508</v>
      </c>
      <c r="U1" s="183">
        <v>0</v>
      </c>
      <c r="V1" s="448">
        <v>45509</v>
      </c>
      <c r="Y1" s="183">
        <v>0</v>
      </c>
      <c r="Z1" s="448">
        <v>45510</v>
      </c>
    </row>
    <row r="2" spans="1:26" ht="18" x14ac:dyDescent="0.3">
      <c r="B2" s="437" t="s">
        <v>1429</v>
      </c>
      <c r="E2" s="437" t="s">
        <v>1429</v>
      </c>
      <c r="F2" s="447"/>
      <c r="I2" s="437" t="s">
        <v>1429</v>
      </c>
      <c r="J2" s="447"/>
      <c r="L2" s="437" t="s">
        <v>1429</v>
      </c>
      <c r="O2" s="437" t="s">
        <v>1429</v>
      </c>
      <c r="R2" s="437" t="s">
        <v>1429</v>
      </c>
      <c r="U2" s="437" t="s">
        <v>1429</v>
      </c>
      <c r="Y2" s="437" t="s">
        <v>1429</v>
      </c>
    </row>
    <row r="3" spans="1:26" x14ac:dyDescent="0.3">
      <c r="B3" s="416" t="s">
        <v>1430</v>
      </c>
      <c r="E3" s="416" t="s">
        <v>1430</v>
      </c>
      <c r="I3" s="416" t="s">
        <v>1430</v>
      </c>
      <c r="L3" s="416" t="s">
        <v>1430</v>
      </c>
      <c r="O3" s="416" t="s">
        <v>1430</v>
      </c>
      <c r="R3" s="416" t="s">
        <v>1430</v>
      </c>
      <c r="U3" s="416" t="s">
        <v>1430</v>
      </c>
      <c r="Y3" s="416"/>
    </row>
    <row r="4" spans="1:26" ht="15" thickBot="1" x14ac:dyDescent="0.35">
      <c r="B4" s="836" t="s">
        <v>1431</v>
      </c>
      <c r="C4" s="836"/>
      <c r="E4" s="836" t="s">
        <v>1431</v>
      </c>
      <c r="F4" s="836"/>
      <c r="I4" s="836" t="s">
        <v>1431</v>
      </c>
      <c r="J4" s="836"/>
      <c r="L4" s="836" t="s">
        <v>1431</v>
      </c>
      <c r="M4" s="836"/>
      <c r="O4" s="836" t="s">
        <v>1431</v>
      </c>
      <c r="P4" s="836"/>
      <c r="R4" s="836" t="s">
        <v>1431</v>
      </c>
      <c r="S4" s="836"/>
      <c r="U4" s="836" t="s">
        <v>1431</v>
      </c>
      <c r="V4" s="836"/>
      <c r="Y4" s="497" t="s">
        <v>1431</v>
      </c>
      <c r="Z4" s="497"/>
    </row>
    <row r="5" spans="1:26" ht="29.4" thickBot="1" x14ac:dyDescent="0.35">
      <c r="B5" s="841">
        <v>1</v>
      </c>
      <c r="C5" s="420" t="s">
        <v>897</v>
      </c>
      <c r="E5" s="841">
        <v>1</v>
      </c>
      <c r="F5" s="420" t="s">
        <v>897</v>
      </c>
      <c r="I5" s="841">
        <v>1</v>
      </c>
      <c r="J5" s="420" t="s">
        <v>897</v>
      </c>
      <c r="L5" s="841">
        <v>1</v>
      </c>
      <c r="M5" s="420" t="s">
        <v>897</v>
      </c>
      <c r="O5" s="449">
        <v>1</v>
      </c>
      <c r="P5" s="457" t="s">
        <v>1509</v>
      </c>
      <c r="R5" s="449">
        <v>1</v>
      </c>
      <c r="S5" s="457" t="s">
        <v>1800</v>
      </c>
      <c r="T5" s="432" t="s">
        <v>1949</v>
      </c>
      <c r="U5" s="449">
        <v>1</v>
      </c>
      <c r="V5" s="457" t="s">
        <v>1800</v>
      </c>
      <c r="W5" s="432" t="s">
        <v>1949</v>
      </c>
      <c r="Y5" s="449">
        <v>1</v>
      </c>
      <c r="Z5" s="457" t="s">
        <v>1800</v>
      </c>
    </row>
    <row r="6" spans="1:26" ht="29.4" thickBot="1" x14ac:dyDescent="0.35">
      <c r="B6" s="842"/>
      <c r="C6" s="420" t="s">
        <v>898</v>
      </c>
      <c r="E6" s="842"/>
      <c r="F6" s="420" t="s">
        <v>898</v>
      </c>
      <c r="I6" s="842"/>
      <c r="J6" s="420" t="s">
        <v>898</v>
      </c>
      <c r="L6" s="842"/>
      <c r="M6" s="420" t="s">
        <v>898</v>
      </c>
      <c r="O6" s="449">
        <f>O5+1</f>
        <v>2</v>
      </c>
      <c r="P6" s="457" t="s">
        <v>1276</v>
      </c>
      <c r="R6" s="449">
        <f>R5+1</f>
        <v>2</v>
      </c>
      <c r="S6" s="457" t="s">
        <v>1870</v>
      </c>
      <c r="U6" s="449">
        <f>U5+1</f>
        <v>2</v>
      </c>
      <c r="V6" s="457" t="s">
        <v>1870</v>
      </c>
      <c r="Y6" s="449">
        <f>Y5+1</f>
        <v>2</v>
      </c>
      <c r="Z6" s="457" t="s">
        <v>1870</v>
      </c>
    </row>
    <row r="7" spans="1:26" ht="29.4" thickBot="1" x14ac:dyDescent="0.35">
      <c r="B7" s="419">
        <f>B5+1</f>
        <v>2</v>
      </c>
      <c r="C7" s="420" t="s">
        <v>906</v>
      </c>
      <c r="E7" s="419">
        <f>E5+1</f>
        <v>2</v>
      </c>
      <c r="F7" s="420" t="s">
        <v>906</v>
      </c>
      <c r="I7" s="419">
        <f>I5+1</f>
        <v>2</v>
      </c>
      <c r="J7" s="420" t="s">
        <v>906</v>
      </c>
      <c r="L7" s="419">
        <f>L5+1</f>
        <v>2</v>
      </c>
      <c r="M7" s="420" t="s">
        <v>906</v>
      </c>
      <c r="O7" s="449">
        <f t="shared" ref="O7:O70" si="0">O6+1</f>
        <v>3</v>
      </c>
      <c r="P7" s="457" t="s">
        <v>1319</v>
      </c>
      <c r="R7" s="449">
        <f t="shared" ref="R7:R70" si="1">R6+1</f>
        <v>3</v>
      </c>
      <c r="S7" s="457" t="s">
        <v>1873</v>
      </c>
      <c r="U7" s="449">
        <f t="shared" ref="U7:U70" si="2">U6+1</f>
        <v>3</v>
      </c>
      <c r="V7" s="457" t="s">
        <v>1873</v>
      </c>
      <c r="Y7" s="449">
        <f t="shared" ref="Y7:Y70" si="3">Y6+1</f>
        <v>3</v>
      </c>
      <c r="Z7" s="457" t="s">
        <v>1873</v>
      </c>
    </row>
    <row r="8" spans="1:26" ht="29.4" thickBot="1" x14ac:dyDescent="0.35">
      <c r="B8" s="419">
        <f>B7+1</f>
        <v>3</v>
      </c>
      <c r="C8" s="420" t="s">
        <v>1033</v>
      </c>
      <c r="E8" s="419">
        <f>E7+1</f>
        <v>3</v>
      </c>
      <c r="F8" s="420" t="s">
        <v>1033</v>
      </c>
      <c r="I8" s="419">
        <f>I7+1</f>
        <v>3</v>
      </c>
      <c r="J8" s="420" t="s">
        <v>1033</v>
      </c>
      <c r="L8" s="419">
        <f>L7+1</f>
        <v>3</v>
      </c>
      <c r="M8" s="420" t="s">
        <v>1033</v>
      </c>
      <c r="O8" s="449">
        <f t="shared" si="0"/>
        <v>4</v>
      </c>
      <c r="P8" s="457" t="s">
        <v>1320</v>
      </c>
      <c r="R8" s="449">
        <f t="shared" si="1"/>
        <v>4</v>
      </c>
      <c r="S8" s="457" t="s">
        <v>1872</v>
      </c>
      <c r="U8" s="449">
        <f t="shared" si="2"/>
        <v>4</v>
      </c>
      <c r="V8" s="457" t="s">
        <v>1872</v>
      </c>
      <c r="Y8" s="449">
        <f t="shared" si="3"/>
        <v>4</v>
      </c>
      <c r="Z8" s="457" t="s">
        <v>1872</v>
      </c>
    </row>
    <row r="9" spans="1:26" ht="43.8" thickBot="1" x14ac:dyDescent="0.35">
      <c r="B9" s="419">
        <f>B8+1</f>
        <v>4</v>
      </c>
      <c r="C9" s="420" t="s">
        <v>909</v>
      </c>
      <c r="E9" s="419">
        <f>E8+1</f>
        <v>4</v>
      </c>
      <c r="F9" s="420" t="s">
        <v>909</v>
      </c>
      <c r="I9" s="419">
        <f>I8+1</f>
        <v>4</v>
      </c>
      <c r="J9" s="420" t="s">
        <v>909</v>
      </c>
      <c r="L9" s="419">
        <f>L8+1</f>
        <v>4</v>
      </c>
      <c r="M9" s="420" t="s">
        <v>909</v>
      </c>
      <c r="O9" s="449">
        <f t="shared" si="0"/>
        <v>5</v>
      </c>
      <c r="P9" s="457" t="s">
        <v>1321</v>
      </c>
      <c r="R9" s="449">
        <f t="shared" si="1"/>
        <v>5</v>
      </c>
      <c r="S9" s="457" t="s">
        <v>1871</v>
      </c>
      <c r="U9" s="449">
        <f t="shared" si="2"/>
        <v>5</v>
      </c>
      <c r="V9" s="457" t="s">
        <v>1871</v>
      </c>
      <c r="Y9" s="449">
        <f t="shared" si="3"/>
        <v>5</v>
      </c>
      <c r="Z9" s="457" t="s">
        <v>1871</v>
      </c>
    </row>
    <row r="10" spans="1:26" ht="43.8" thickBot="1" x14ac:dyDescent="0.35">
      <c r="B10" s="419">
        <v>2</v>
      </c>
      <c r="C10" s="420" t="s">
        <v>910</v>
      </c>
      <c r="E10" s="419">
        <v>2</v>
      </c>
      <c r="F10" s="420" t="s">
        <v>910</v>
      </c>
      <c r="I10" s="419">
        <v>2</v>
      </c>
      <c r="J10" s="420" t="s">
        <v>910</v>
      </c>
      <c r="L10" s="419">
        <v>2</v>
      </c>
      <c r="M10" s="420" t="s">
        <v>910</v>
      </c>
      <c r="O10" s="449">
        <f t="shared" si="0"/>
        <v>6</v>
      </c>
      <c r="P10" s="457" t="s">
        <v>1322</v>
      </c>
      <c r="R10" s="449">
        <f t="shared" si="1"/>
        <v>6</v>
      </c>
      <c r="S10" s="457" t="s">
        <v>1874</v>
      </c>
      <c r="U10" s="449">
        <f t="shared" si="2"/>
        <v>6</v>
      </c>
      <c r="V10" s="457" t="s">
        <v>1874</v>
      </c>
      <c r="Y10" s="449">
        <f t="shared" si="3"/>
        <v>6</v>
      </c>
      <c r="Z10" s="457" t="s">
        <v>1874</v>
      </c>
    </row>
    <row r="11" spans="1:26" ht="29.4" thickBot="1" x14ac:dyDescent="0.35">
      <c r="B11" s="419">
        <v>4</v>
      </c>
      <c r="C11" s="420" t="s">
        <v>899</v>
      </c>
      <c r="E11" s="419">
        <v>4</v>
      </c>
      <c r="F11" s="420" t="s">
        <v>899</v>
      </c>
      <c r="I11" s="419">
        <v>4</v>
      </c>
      <c r="J11" s="420" t="s">
        <v>899</v>
      </c>
      <c r="L11" s="419">
        <v>4</v>
      </c>
      <c r="M11" s="420" t="s">
        <v>899</v>
      </c>
      <c r="O11" s="449">
        <f t="shared" si="0"/>
        <v>7</v>
      </c>
      <c r="P11" s="457" t="s">
        <v>1323</v>
      </c>
      <c r="R11" s="449">
        <f t="shared" si="1"/>
        <v>7</v>
      </c>
      <c r="S11" s="457" t="s">
        <v>1875</v>
      </c>
      <c r="U11" s="449">
        <f t="shared" si="2"/>
        <v>7</v>
      </c>
      <c r="V11" s="457" t="s">
        <v>1875</v>
      </c>
      <c r="Y11" s="449">
        <f t="shared" si="3"/>
        <v>7</v>
      </c>
      <c r="Z11" s="457" t="s">
        <v>1875</v>
      </c>
    </row>
    <row r="12" spans="1:26" ht="29.4" thickBot="1" x14ac:dyDescent="0.35">
      <c r="B12" s="419">
        <v>3</v>
      </c>
      <c r="C12" s="420" t="s">
        <v>900</v>
      </c>
      <c r="E12" s="419">
        <v>3</v>
      </c>
      <c r="F12" s="420" t="s">
        <v>900</v>
      </c>
      <c r="I12" s="419">
        <v>3</v>
      </c>
      <c r="J12" s="420" t="s">
        <v>900</v>
      </c>
      <c r="L12" s="419">
        <v>3</v>
      </c>
      <c r="M12" s="420" t="s">
        <v>900</v>
      </c>
      <c r="O12" s="449">
        <f t="shared" si="0"/>
        <v>8</v>
      </c>
      <c r="P12" s="457" t="s">
        <v>1324</v>
      </c>
      <c r="R12" s="449">
        <f t="shared" si="1"/>
        <v>8</v>
      </c>
      <c r="S12" s="457" t="s">
        <v>1876</v>
      </c>
      <c r="U12" s="449">
        <f t="shared" si="2"/>
        <v>8</v>
      </c>
      <c r="V12" s="457" t="s">
        <v>1876</v>
      </c>
      <c r="Y12" s="449">
        <f t="shared" si="3"/>
        <v>8</v>
      </c>
      <c r="Z12" s="457" t="s">
        <v>1876</v>
      </c>
    </row>
    <row r="13" spans="1:26" ht="29.4" thickBot="1" x14ac:dyDescent="0.35">
      <c r="B13" s="419">
        <v>5</v>
      </c>
      <c r="C13" s="420" t="s">
        <v>901</v>
      </c>
      <c r="E13" s="419">
        <v>5</v>
      </c>
      <c r="F13" s="420" t="s">
        <v>901</v>
      </c>
      <c r="I13" s="419">
        <v>5</v>
      </c>
      <c r="J13" s="420" t="s">
        <v>901</v>
      </c>
      <c r="L13" s="419">
        <v>5</v>
      </c>
      <c r="M13" s="420" t="s">
        <v>901</v>
      </c>
      <c r="O13" s="449">
        <f t="shared" si="0"/>
        <v>9</v>
      </c>
      <c r="P13" s="457" t="s">
        <v>1325</v>
      </c>
      <c r="R13" s="449">
        <f t="shared" si="1"/>
        <v>9</v>
      </c>
      <c r="S13" s="457" t="s">
        <v>1877</v>
      </c>
      <c r="U13" s="449">
        <f t="shared" si="2"/>
        <v>9</v>
      </c>
      <c r="V13" s="457" t="s">
        <v>1877</v>
      </c>
      <c r="Y13" s="449">
        <f t="shared" si="3"/>
        <v>9</v>
      </c>
      <c r="Z13" s="457" t="s">
        <v>1877</v>
      </c>
    </row>
    <row r="14" spans="1:26" ht="29.4" thickBot="1" x14ac:dyDescent="0.35">
      <c r="B14" s="419">
        <v>4</v>
      </c>
      <c r="C14" s="420" t="s">
        <v>905</v>
      </c>
      <c r="E14" s="419">
        <v>4</v>
      </c>
      <c r="F14" s="420" t="s">
        <v>905</v>
      </c>
      <c r="I14" s="419">
        <v>4</v>
      </c>
      <c r="J14" s="420" t="s">
        <v>905</v>
      </c>
      <c r="L14" s="419">
        <v>4</v>
      </c>
      <c r="M14" s="420" t="s">
        <v>905</v>
      </c>
      <c r="O14" s="449">
        <f t="shared" si="0"/>
        <v>10</v>
      </c>
      <c r="P14" s="457" t="s">
        <v>1326</v>
      </c>
      <c r="R14" s="449">
        <f t="shared" si="1"/>
        <v>10</v>
      </c>
      <c r="S14" s="457" t="s">
        <v>1878</v>
      </c>
      <c r="U14" s="449">
        <f t="shared" si="2"/>
        <v>10</v>
      </c>
      <c r="V14" s="457" t="s">
        <v>1878</v>
      </c>
      <c r="Y14" s="449">
        <f t="shared" si="3"/>
        <v>10</v>
      </c>
      <c r="Z14" s="457" t="s">
        <v>1878</v>
      </c>
    </row>
    <row r="15" spans="1:26" ht="29.4" thickBot="1" x14ac:dyDescent="0.35">
      <c r="B15" s="419">
        <v>6</v>
      </c>
      <c r="C15" s="420" t="s">
        <v>1030</v>
      </c>
      <c r="E15" s="419">
        <v>6</v>
      </c>
      <c r="F15" s="420" t="s">
        <v>1030</v>
      </c>
      <c r="I15" s="419">
        <v>6</v>
      </c>
      <c r="J15" s="420" t="s">
        <v>1030</v>
      </c>
      <c r="L15" s="419">
        <v>6</v>
      </c>
      <c r="M15" s="420" t="s">
        <v>1030</v>
      </c>
      <c r="O15" s="449">
        <f t="shared" si="0"/>
        <v>11</v>
      </c>
      <c r="P15" s="457" t="s">
        <v>1510</v>
      </c>
      <c r="R15" s="449">
        <f t="shared" si="1"/>
        <v>11</v>
      </c>
      <c r="S15" s="457" t="s">
        <v>1879</v>
      </c>
      <c r="U15" s="449">
        <f t="shared" si="2"/>
        <v>11</v>
      </c>
      <c r="V15" s="457" t="s">
        <v>1879</v>
      </c>
      <c r="Y15" s="449">
        <f t="shared" si="3"/>
        <v>11</v>
      </c>
      <c r="Z15" s="457" t="s">
        <v>1879</v>
      </c>
    </row>
    <row r="16" spans="1:26" ht="29.4" thickBot="1" x14ac:dyDescent="0.35">
      <c r="B16" s="419">
        <v>5</v>
      </c>
      <c r="C16" s="420" t="s">
        <v>902</v>
      </c>
      <c r="E16" s="419">
        <v>5</v>
      </c>
      <c r="F16" s="420" t="s">
        <v>902</v>
      </c>
      <c r="I16" s="419">
        <v>5</v>
      </c>
      <c r="J16" s="420" t="s">
        <v>902</v>
      </c>
      <c r="L16" s="419">
        <v>5</v>
      </c>
      <c r="M16" s="420" t="s">
        <v>902</v>
      </c>
      <c r="O16" s="449">
        <f t="shared" si="0"/>
        <v>12</v>
      </c>
      <c r="P16" s="457" t="s">
        <v>1327</v>
      </c>
      <c r="R16" s="449">
        <f t="shared" si="1"/>
        <v>12</v>
      </c>
      <c r="S16" s="457" t="s">
        <v>1880</v>
      </c>
      <c r="U16" s="449">
        <f t="shared" si="2"/>
        <v>12</v>
      </c>
      <c r="V16" s="457" t="s">
        <v>1880</v>
      </c>
      <c r="Y16" s="449">
        <f t="shared" si="3"/>
        <v>12</v>
      </c>
      <c r="Z16" s="457" t="s">
        <v>1880</v>
      </c>
    </row>
    <row r="17" spans="2:26" ht="29.4" thickBot="1" x14ac:dyDescent="0.35">
      <c r="B17" s="419">
        <v>7</v>
      </c>
      <c r="C17" s="420" t="s">
        <v>903</v>
      </c>
      <c r="E17" s="419">
        <v>7</v>
      </c>
      <c r="F17" s="420" t="s">
        <v>903</v>
      </c>
      <c r="I17" s="419">
        <v>7</v>
      </c>
      <c r="J17" s="420" t="s">
        <v>903</v>
      </c>
      <c r="L17" s="419">
        <v>7</v>
      </c>
      <c r="M17" s="420" t="s">
        <v>903</v>
      </c>
      <c r="O17" s="449">
        <f t="shared" si="0"/>
        <v>13</v>
      </c>
      <c r="P17" s="457" t="s">
        <v>1277</v>
      </c>
      <c r="R17" s="449">
        <f t="shared" si="1"/>
        <v>13</v>
      </c>
      <c r="S17" s="457" t="s">
        <v>1881</v>
      </c>
      <c r="U17" s="449">
        <f t="shared" si="2"/>
        <v>13</v>
      </c>
      <c r="V17" s="457" t="s">
        <v>1881</v>
      </c>
      <c r="Y17" s="449">
        <f t="shared" si="3"/>
        <v>13</v>
      </c>
      <c r="Z17" s="457" t="s">
        <v>1881</v>
      </c>
    </row>
    <row r="18" spans="2:26" ht="43.8" thickBot="1" x14ac:dyDescent="0.35">
      <c r="B18" s="419">
        <v>6</v>
      </c>
      <c r="C18" s="420" t="s">
        <v>904</v>
      </c>
      <c r="E18" s="419">
        <v>6</v>
      </c>
      <c r="F18" s="420" t="s">
        <v>904</v>
      </c>
      <c r="I18" s="419">
        <v>6</v>
      </c>
      <c r="J18" s="420" t="s">
        <v>904</v>
      </c>
      <c r="L18" s="419">
        <v>6</v>
      </c>
      <c r="M18" s="420" t="s">
        <v>904</v>
      </c>
      <c r="O18" s="449">
        <f t="shared" si="0"/>
        <v>14</v>
      </c>
      <c r="P18" s="457" t="s">
        <v>1514</v>
      </c>
      <c r="R18" s="449">
        <f t="shared" si="1"/>
        <v>14</v>
      </c>
      <c r="S18" s="457" t="s">
        <v>1891</v>
      </c>
      <c r="U18" s="449">
        <f t="shared" si="2"/>
        <v>14</v>
      </c>
      <c r="V18" s="457" t="s">
        <v>1891</v>
      </c>
      <c r="Y18" s="449">
        <f t="shared" si="3"/>
        <v>14</v>
      </c>
      <c r="Z18" s="457" t="s">
        <v>1361</v>
      </c>
    </row>
    <row r="19" spans="2:26" ht="29.4" thickBot="1" x14ac:dyDescent="0.35">
      <c r="B19" s="419">
        <v>8</v>
      </c>
      <c r="C19" s="420" t="s">
        <v>674</v>
      </c>
      <c r="E19" s="419">
        <v>8</v>
      </c>
      <c r="F19" s="420" t="s">
        <v>674</v>
      </c>
      <c r="I19" s="419">
        <v>8</v>
      </c>
      <c r="J19" s="420" t="s">
        <v>674</v>
      </c>
      <c r="L19" s="419">
        <v>8</v>
      </c>
      <c r="M19" s="420" t="s">
        <v>674</v>
      </c>
      <c r="O19" s="449">
        <f t="shared" si="0"/>
        <v>15</v>
      </c>
      <c r="P19" s="457" t="s">
        <v>1368</v>
      </c>
      <c r="R19" s="449">
        <f t="shared" si="1"/>
        <v>15</v>
      </c>
      <c r="S19" s="457" t="s">
        <v>1892</v>
      </c>
      <c r="U19" s="449">
        <f t="shared" si="2"/>
        <v>15</v>
      </c>
      <c r="V19" s="457" t="s">
        <v>1892</v>
      </c>
      <c r="Y19" s="449">
        <f t="shared" si="3"/>
        <v>15</v>
      </c>
      <c r="Z19" s="457" t="s">
        <v>1286</v>
      </c>
    </row>
    <row r="20" spans="2:26" ht="29.4" thickBot="1" x14ac:dyDescent="0.35">
      <c r="B20" s="419">
        <v>7</v>
      </c>
      <c r="C20" s="420" t="s">
        <v>813</v>
      </c>
      <c r="E20" s="419">
        <v>7</v>
      </c>
      <c r="F20" s="420" t="s">
        <v>813</v>
      </c>
      <c r="I20" s="419">
        <v>7</v>
      </c>
      <c r="J20" s="420" t="s">
        <v>813</v>
      </c>
      <c r="L20" s="419">
        <v>7</v>
      </c>
      <c r="M20" s="420" t="s">
        <v>813</v>
      </c>
      <c r="O20" s="449">
        <f t="shared" si="0"/>
        <v>16</v>
      </c>
      <c r="P20" s="457" t="s">
        <v>1329</v>
      </c>
      <c r="R20" s="449">
        <f t="shared" si="1"/>
        <v>16</v>
      </c>
      <c r="S20" s="457" t="s">
        <v>1893</v>
      </c>
      <c r="U20" s="449">
        <f t="shared" si="2"/>
        <v>16</v>
      </c>
      <c r="V20" s="457" t="s">
        <v>1893</v>
      </c>
      <c r="Y20" s="449">
        <f t="shared" si="3"/>
        <v>16</v>
      </c>
      <c r="Z20" s="457" t="s">
        <v>1287</v>
      </c>
    </row>
    <row r="21" spans="2:26" ht="43.8" thickBot="1" x14ac:dyDescent="0.35">
      <c r="B21" s="419">
        <v>9</v>
      </c>
      <c r="C21" s="420" t="s">
        <v>676</v>
      </c>
      <c r="E21" s="419">
        <v>9</v>
      </c>
      <c r="F21" s="420" t="s">
        <v>676</v>
      </c>
      <c r="I21" s="419">
        <v>9</v>
      </c>
      <c r="J21" s="420" t="s">
        <v>676</v>
      </c>
      <c r="L21" s="419">
        <v>9</v>
      </c>
      <c r="M21" s="420" t="s">
        <v>676</v>
      </c>
      <c r="O21" s="449">
        <f t="shared" si="0"/>
        <v>17</v>
      </c>
      <c r="P21" s="457" t="s">
        <v>1330</v>
      </c>
      <c r="R21" s="449">
        <f t="shared" si="1"/>
        <v>17</v>
      </c>
      <c r="S21" s="457" t="s">
        <v>1894</v>
      </c>
      <c r="U21" s="449">
        <f t="shared" si="2"/>
        <v>17</v>
      </c>
      <c r="V21" s="457" t="s">
        <v>1894</v>
      </c>
      <c r="Y21" s="449">
        <f t="shared" si="3"/>
        <v>17</v>
      </c>
      <c r="Z21" s="457" t="s">
        <v>1638</v>
      </c>
    </row>
    <row r="22" spans="2:26" ht="29.4" thickBot="1" x14ac:dyDescent="0.35">
      <c r="B22" s="419">
        <v>8</v>
      </c>
      <c r="C22" s="420" t="s">
        <v>676</v>
      </c>
      <c r="E22" s="419">
        <v>8</v>
      </c>
      <c r="F22" s="420" t="s">
        <v>676</v>
      </c>
      <c r="I22" s="419">
        <v>8</v>
      </c>
      <c r="J22" s="420" t="s">
        <v>676</v>
      </c>
      <c r="L22" s="419">
        <v>8</v>
      </c>
      <c r="M22" s="420" t="s">
        <v>676</v>
      </c>
      <c r="O22" s="449">
        <f t="shared" si="0"/>
        <v>18</v>
      </c>
      <c r="P22" s="457" t="s">
        <v>1331</v>
      </c>
      <c r="R22" s="449">
        <f t="shared" si="1"/>
        <v>18</v>
      </c>
      <c r="S22" s="457" t="s">
        <v>1509</v>
      </c>
      <c r="U22" s="449">
        <f t="shared" si="2"/>
        <v>18</v>
      </c>
      <c r="V22" s="457" t="s">
        <v>1509</v>
      </c>
      <c r="Y22" s="449">
        <f t="shared" si="3"/>
        <v>18</v>
      </c>
      <c r="Z22" s="457" t="s">
        <v>1639</v>
      </c>
    </row>
    <row r="23" spans="2:26" ht="29.4" thickBot="1" x14ac:dyDescent="0.35">
      <c r="B23" s="419">
        <v>10</v>
      </c>
      <c r="C23" s="420" t="s">
        <v>816</v>
      </c>
      <c r="E23" s="419">
        <v>10</v>
      </c>
      <c r="F23" s="420" t="s">
        <v>816</v>
      </c>
      <c r="I23" s="419">
        <v>10</v>
      </c>
      <c r="J23" s="420" t="s">
        <v>816</v>
      </c>
      <c r="L23" s="419">
        <v>10</v>
      </c>
      <c r="M23" s="420" t="s">
        <v>816</v>
      </c>
      <c r="O23" s="449">
        <f t="shared" si="0"/>
        <v>19</v>
      </c>
      <c r="P23" s="457" t="s">
        <v>1332</v>
      </c>
      <c r="R23" s="449">
        <f t="shared" si="1"/>
        <v>19</v>
      </c>
      <c r="S23" s="457" t="s">
        <v>1276</v>
      </c>
      <c r="U23" s="449">
        <f t="shared" si="2"/>
        <v>19</v>
      </c>
      <c r="V23" s="457" t="s">
        <v>1276</v>
      </c>
      <c r="Y23" s="449">
        <f t="shared" si="3"/>
        <v>19</v>
      </c>
      <c r="Z23" s="457" t="s">
        <v>1640</v>
      </c>
    </row>
    <row r="24" spans="2:26" ht="29.4" thickBot="1" x14ac:dyDescent="0.35">
      <c r="B24" s="419">
        <v>9</v>
      </c>
      <c r="C24" s="420" t="s">
        <v>603</v>
      </c>
      <c r="E24" s="419">
        <v>9</v>
      </c>
      <c r="F24" s="420" t="s">
        <v>603</v>
      </c>
      <c r="I24" s="419">
        <v>9</v>
      </c>
      <c r="J24" s="420" t="s">
        <v>603</v>
      </c>
      <c r="L24" s="419">
        <v>9</v>
      </c>
      <c r="M24" s="420" t="s">
        <v>603</v>
      </c>
      <c r="O24" s="449">
        <f t="shared" si="0"/>
        <v>20</v>
      </c>
      <c r="P24" s="457" t="s">
        <v>1333</v>
      </c>
      <c r="R24" s="449">
        <f t="shared" si="1"/>
        <v>20</v>
      </c>
      <c r="S24" s="457" t="s">
        <v>1319</v>
      </c>
      <c r="U24" s="449">
        <f t="shared" si="2"/>
        <v>20</v>
      </c>
      <c r="V24" s="457" t="s">
        <v>1319</v>
      </c>
      <c r="Y24" s="449">
        <f t="shared" si="3"/>
        <v>20</v>
      </c>
      <c r="Z24" s="457" t="s">
        <v>1641</v>
      </c>
    </row>
    <row r="25" spans="2:26" ht="29.4" thickBot="1" x14ac:dyDescent="0.35">
      <c r="B25" s="419">
        <v>11</v>
      </c>
      <c r="C25" s="420" t="s">
        <v>604</v>
      </c>
      <c r="E25" s="419">
        <v>11</v>
      </c>
      <c r="F25" s="420" t="s">
        <v>604</v>
      </c>
      <c r="I25" s="419">
        <v>11</v>
      </c>
      <c r="J25" s="420" t="s">
        <v>604</v>
      </c>
      <c r="L25" s="419">
        <v>11</v>
      </c>
      <c r="M25" s="420" t="s">
        <v>604</v>
      </c>
      <c r="O25" s="449">
        <f t="shared" si="0"/>
        <v>21</v>
      </c>
      <c r="P25" s="457" t="s">
        <v>1334</v>
      </c>
      <c r="R25" s="449">
        <f t="shared" si="1"/>
        <v>21</v>
      </c>
      <c r="S25" s="457" t="s">
        <v>1320</v>
      </c>
      <c r="U25" s="449">
        <f t="shared" si="2"/>
        <v>21</v>
      </c>
      <c r="V25" s="457" t="s">
        <v>1320</v>
      </c>
      <c r="Y25" s="449">
        <f t="shared" si="3"/>
        <v>21</v>
      </c>
      <c r="Z25" s="457" t="s">
        <v>1642</v>
      </c>
    </row>
    <row r="26" spans="2:26" ht="29.4" thickBot="1" x14ac:dyDescent="0.35">
      <c r="B26" s="419">
        <v>10</v>
      </c>
      <c r="C26" s="420" t="s">
        <v>815</v>
      </c>
      <c r="E26" s="419">
        <v>10</v>
      </c>
      <c r="F26" s="420" t="s">
        <v>815</v>
      </c>
      <c r="I26" s="419">
        <v>10</v>
      </c>
      <c r="J26" s="420" t="s">
        <v>815</v>
      </c>
      <c r="L26" s="419">
        <v>10</v>
      </c>
      <c r="M26" s="420" t="s">
        <v>815</v>
      </c>
      <c r="O26" s="449">
        <f t="shared" si="0"/>
        <v>22</v>
      </c>
      <c r="P26" s="457" t="s">
        <v>1335</v>
      </c>
      <c r="R26" s="449">
        <f t="shared" si="1"/>
        <v>22</v>
      </c>
      <c r="S26" s="457" t="s">
        <v>1321</v>
      </c>
      <c r="U26" s="449">
        <f t="shared" si="2"/>
        <v>22</v>
      </c>
      <c r="V26" s="457" t="s">
        <v>1321</v>
      </c>
      <c r="Y26" s="449">
        <f t="shared" si="3"/>
        <v>22</v>
      </c>
      <c r="Z26" s="457" t="s">
        <v>1642</v>
      </c>
    </row>
    <row r="27" spans="2:26" ht="15" thickBot="1" x14ac:dyDescent="0.35">
      <c r="B27" s="419">
        <v>12</v>
      </c>
      <c r="C27" s="420" t="s">
        <v>673</v>
      </c>
      <c r="E27" s="419">
        <v>12</v>
      </c>
      <c r="F27" s="420" t="s">
        <v>673</v>
      </c>
      <c r="I27" s="419">
        <v>12</v>
      </c>
      <c r="J27" s="420" t="s">
        <v>673</v>
      </c>
      <c r="L27" s="419">
        <v>12</v>
      </c>
      <c r="M27" s="420" t="s">
        <v>673</v>
      </c>
      <c r="O27" s="449">
        <f t="shared" si="0"/>
        <v>23</v>
      </c>
      <c r="P27" s="457" t="s">
        <v>1336</v>
      </c>
      <c r="R27" s="449">
        <f t="shared" si="1"/>
        <v>23</v>
      </c>
      <c r="S27" s="457" t="s">
        <v>1322</v>
      </c>
      <c r="U27" s="449">
        <f t="shared" si="2"/>
        <v>23</v>
      </c>
      <c r="V27" s="457" t="s">
        <v>1322</v>
      </c>
      <c r="Y27" s="449">
        <f t="shared" si="3"/>
        <v>23</v>
      </c>
      <c r="Z27" s="457" t="s">
        <v>1678</v>
      </c>
    </row>
    <row r="28" spans="2:26" ht="29.4" thickBot="1" x14ac:dyDescent="0.35">
      <c r="B28" s="419">
        <v>11</v>
      </c>
      <c r="C28" s="420" t="s">
        <v>605</v>
      </c>
      <c r="E28" s="419">
        <v>11</v>
      </c>
      <c r="F28" s="420" t="s">
        <v>605</v>
      </c>
      <c r="I28" s="419">
        <v>11</v>
      </c>
      <c r="J28" s="420" t="s">
        <v>605</v>
      </c>
      <c r="L28" s="419">
        <v>11</v>
      </c>
      <c r="M28" s="420" t="s">
        <v>605</v>
      </c>
      <c r="O28" s="449">
        <f t="shared" si="0"/>
        <v>24</v>
      </c>
      <c r="P28" s="457" t="s">
        <v>1337</v>
      </c>
      <c r="R28" s="449">
        <f t="shared" si="1"/>
        <v>24</v>
      </c>
      <c r="S28" s="457" t="s">
        <v>1323</v>
      </c>
      <c r="U28" s="449">
        <f t="shared" si="2"/>
        <v>24</v>
      </c>
      <c r="V28" s="457" t="s">
        <v>1323</v>
      </c>
      <c r="Y28" s="449">
        <f t="shared" si="3"/>
        <v>24</v>
      </c>
      <c r="Z28" s="457" t="s">
        <v>1654</v>
      </c>
    </row>
    <row r="29" spans="2:26" ht="29.4" thickBot="1" x14ac:dyDescent="0.35">
      <c r="B29" s="419">
        <v>13</v>
      </c>
      <c r="C29" s="420" t="s">
        <v>817</v>
      </c>
      <c r="E29" s="419">
        <v>13</v>
      </c>
      <c r="F29" s="420" t="s">
        <v>817</v>
      </c>
      <c r="I29" s="419">
        <v>13</v>
      </c>
      <c r="J29" s="420" t="s">
        <v>817</v>
      </c>
      <c r="L29" s="419">
        <v>13</v>
      </c>
      <c r="M29" s="420" t="s">
        <v>817</v>
      </c>
      <c r="O29" s="449">
        <f t="shared" si="0"/>
        <v>25</v>
      </c>
      <c r="P29" s="457" t="s">
        <v>1338</v>
      </c>
      <c r="R29" s="449">
        <f t="shared" si="1"/>
        <v>25</v>
      </c>
      <c r="S29" s="457" t="s">
        <v>1324</v>
      </c>
      <c r="U29" s="449">
        <f t="shared" si="2"/>
        <v>25</v>
      </c>
      <c r="V29" s="457" t="s">
        <v>1324</v>
      </c>
      <c r="Y29" s="449">
        <f t="shared" si="3"/>
        <v>25</v>
      </c>
      <c r="Z29" s="457" t="s">
        <v>1655</v>
      </c>
    </row>
    <row r="30" spans="2:26" ht="29.4" thickBot="1" x14ac:dyDescent="0.35">
      <c r="B30" s="419">
        <v>12</v>
      </c>
      <c r="C30" s="420" t="s">
        <v>606</v>
      </c>
      <c r="E30" s="419">
        <v>12</v>
      </c>
      <c r="F30" s="420" t="s">
        <v>606</v>
      </c>
      <c r="I30" s="419">
        <v>12</v>
      </c>
      <c r="J30" s="420" t="s">
        <v>606</v>
      </c>
      <c r="L30" s="419">
        <v>12</v>
      </c>
      <c r="M30" s="420" t="s">
        <v>606</v>
      </c>
      <c r="O30" s="449">
        <f t="shared" si="0"/>
        <v>26</v>
      </c>
      <c r="P30" s="457" t="s">
        <v>1339</v>
      </c>
      <c r="R30" s="449">
        <f t="shared" si="1"/>
        <v>26</v>
      </c>
      <c r="S30" s="457" t="s">
        <v>1325</v>
      </c>
      <c r="U30" s="449">
        <f t="shared" si="2"/>
        <v>26</v>
      </c>
      <c r="V30" s="457" t="s">
        <v>1325</v>
      </c>
      <c r="Y30" s="449">
        <f t="shared" si="3"/>
        <v>26</v>
      </c>
      <c r="Z30" s="457" t="s">
        <v>1656</v>
      </c>
    </row>
    <row r="31" spans="2:26" ht="29.4" thickBot="1" x14ac:dyDescent="0.35">
      <c r="B31" s="419">
        <v>14</v>
      </c>
      <c r="C31" s="420" t="s">
        <v>819</v>
      </c>
      <c r="E31" s="419">
        <v>14</v>
      </c>
      <c r="F31" s="420" t="s">
        <v>819</v>
      </c>
      <c r="I31" s="419">
        <v>14</v>
      </c>
      <c r="J31" s="420" t="s">
        <v>819</v>
      </c>
      <c r="L31" s="419">
        <v>14</v>
      </c>
      <c r="M31" s="420" t="s">
        <v>819</v>
      </c>
      <c r="O31" s="449">
        <f t="shared" si="0"/>
        <v>27</v>
      </c>
      <c r="P31" s="457" t="s">
        <v>1361</v>
      </c>
      <c r="R31" s="449">
        <f t="shared" si="1"/>
        <v>27</v>
      </c>
      <c r="S31" s="457" t="s">
        <v>1326</v>
      </c>
      <c r="U31" s="449">
        <f t="shared" si="2"/>
        <v>27</v>
      </c>
      <c r="V31" s="457" t="s">
        <v>1326</v>
      </c>
      <c r="Y31" s="449">
        <f t="shared" si="3"/>
        <v>27</v>
      </c>
      <c r="Z31" s="457" t="s">
        <v>1657</v>
      </c>
    </row>
    <row r="32" spans="2:26" ht="29.4" thickBot="1" x14ac:dyDescent="0.35">
      <c r="B32" s="419">
        <v>13</v>
      </c>
      <c r="C32" s="420" t="s">
        <v>818</v>
      </c>
      <c r="E32" s="419">
        <v>13</v>
      </c>
      <c r="F32" s="420" t="s">
        <v>818</v>
      </c>
      <c r="I32" s="419">
        <v>13</v>
      </c>
      <c r="J32" s="420" t="s">
        <v>818</v>
      </c>
      <c r="L32" s="419">
        <v>13</v>
      </c>
      <c r="M32" s="420" t="s">
        <v>818</v>
      </c>
      <c r="O32" s="449">
        <f t="shared" si="0"/>
        <v>28</v>
      </c>
      <c r="P32" s="457" t="s">
        <v>1286</v>
      </c>
      <c r="R32" s="449">
        <f t="shared" si="1"/>
        <v>28</v>
      </c>
      <c r="S32" s="457" t="s">
        <v>1510</v>
      </c>
      <c r="U32" s="449">
        <f t="shared" si="2"/>
        <v>28</v>
      </c>
      <c r="V32" s="457" t="s">
        <v>1510</v>
      </c>
      <c r="Y32" s="449">
        <f t="shared" si="3"/>
        <v>28</v>
      </c>
      <c r="Z32" s="457" t="s">
        <v>1658</v>
      </c>
    </row>
    <row r="33" spans="2:26" ht="29.4" thickBot="1" x14ac:dyDescent="0.35">
      <c r="B33" s="419">
        <v>15</v>
      </c>
      <c r="C33" s="420" t="s">
        <v>607</v>
      </c>
      <c r="E33" s="419">
        <v>15</v>
      </c>
      <c r="F33" s="420" t="s">
        <v>607</v>
      </c>
      <c r="I33" s="419">
        <v>15</v>
      </c>
      <c r="J33" s="420" t="s">
        <v>607</v>
      </c>
      <c r="L33" s="419">
        <v>15</v>
      </c>
      <c r="M33" s="420" t="s">
        <v>607</v>
      </c>
      <c r="O33" s="449">
        <f t="shared" si="0"/>
        <v>29</v>
      </c>
      <c r="P33" s="457" t="s">
        <v>1287</v>
      </c>
      <c r="R33" s="449">
        <f t="shared" si="1"/>
        <v>29</v>
      </c>
      <c r="S33" s="457" t="s">
        <v>1327</v>
      </c>
      <c r="U33" s="449">
        <f t="shared" si="2"/>
        <v>29</v>
      </c>
      <c r="V33" s="457" t="s">
        <v>1327</v>
      </c>
      <c r="Y33" s="449">
        <f t="shared" si="3"/>
        <v>29</v>
      </c>
      <c r="Z33" s="457" t="s">
        <v>1659</v>
      </c>
    </row>
    <row r="34" spans="2:26" ht="29.4" thickBot="1" x14ac:dyDescent="0.35">
      <c r="B34" s="419">
        <v>14</v>
      </c>
      <c r="C34" s="420" t="s">
        <v>608</v>
      </c>
      <c r="E34" s="419">
        <v>14</v>
      </c>
      <c r="F34" s="420" t="s">
        <v>608</v>
      </c>
      <c r="I34" s="419">
        <v>14</v>
      </c>
      <c r="J34" s="420" t="s">
        <v>608</v>
      </c>
      <c r="L34" s="419">
        <v>14</v>
      </c>
      <c r="M34" s="420" t="s">
        <v>608</v>
      </c>
      <c r="O34" s="449">
        <f t="shared" si="0"/>
        <v>30</v>
      </c>
      <c r="P34" s="457" t="s">
        <v>1625</v>
      </c>
      <c r="R34" s="449">
        <f t="shared" si="1"/>
        <v>30</v>
      </c>
      <c r="S34" s="457" t="s">
        <v>1277</v>
      </c>
      <c r="U34" s="449">
        <f t="shared" si="2"/>
        <v>30</v>
      </c>
      <c r="V34" s="457" t="s">
        <v>1277</v>
      </c>
      <c r="Y34" s="449">
        <f t="shared" si="3"/>
        <v>30</v>
      </c>
      <c r="Z34" s="457" t="s">
        <v>1660</v>
      </c>
    </row>
    <row r="35" spans="2:26" ht="29.4" thickBot="1" x14ac:dyDescent="0.35">
      <c r="B35" s="419">
        <v>16</v>
      </c>
      <c r="C35" s="420" t="s">
        <v>609</v>
      </c>
      <c r="E35" s="419">
        <v>16</v>
      </c>
      <c r="F35" s="420" t="s">
        <v>609</v>
      </c>
      <c r="I35" s="419">
        <v>16</v>
      </c>
      <c r="J35" s="420" t="s">
        <v>609</v>
      </c>
      <c r="L35" s="419">
        <v>16</v>
      </c>
      <c r="M35" s="420" t="s">
        <v>609</v>
      </c>
      <c r="O35" s="449">
        <f t="shared" si="0"/>
        <v>31</v>
      </c>
      <c r="P35" s="457" t="s">
        <v>1629</v>
      </c>
      <c r="R35" s="449">
        <f t="shared" si="1"/>
        <v>31</v>
      </c>
      <c r="S35" s="457" t="s">
        <v>1514</v>
      </c>
      <c r="U35" s="449">
        <f t="shared" si="2"/>
        <v>31</v>
      </c>
      <c r="V35" s="457" t="s">
        <v>1514</v>
      </c>
      <c r="Y35" s="449">
        <f t="shared" si="3"/>
        <v>31</v>
      </c>
      <c r="Z35" s="457" t="s">
        <v>1661</v>
      </c>
    </row>
    <row r="36" spans="2:26" ht="29.4" thickBot="1" x14ac:dyDescent="0.35">
      <c r="B36" s="419">
        <v>15</v>
      </c>
      <c r="C36" s="420" t="s">
        <v>978</v>
      </c>
      <c r="E36" s="419">
        <v>15</v>
      </c>
      <c r="F36" s="420" t="s">
        <v>978</v>
      </c>
      <c r="I36" s="419">
        <v>15</v>
      </c>
      <c r="J36" s="420" t="s">
        <v>978</v>
      </c>
      <c r="L36" s="419">
        <v>15</v>
      </c>
      <c r="M36" s="420" t="s">
        <v>978</v>
      </c>
      <c r="O36" s="449">
        <f t="shared" si="0"/>
        <v>32</v>
      </c>
      <c r="P36" s="457" t="s">
        <v>1630</v>
      </c>
      <c r="R36" s="449">
        <f t="shared" si="1"/>
        <v>32</v>
      </c>
      <c r="S36" s="457" t="s">
        <v>1368</v>
      </c>
      <c r="U36" s="449">
        <f t="shared" si="2"/>
        <v>32</v>
      </c>
      <c r="V36" s="457" t="s">
        <v>1368</v>
      </c>
      <c r="Y36" s="449">
        <f t="shared" si="3"/>
        <v>32</v>
      </c>
      <c r="Z36" s="457" t="s">
        <v>1662</v>
      </c>
    </row>
    <row r="37" spans="2:26" ht="29.4" thickBot="1" x14ac:dyDescent="0.35">
      <c r="B37" s="419">
        <v>17</v>
      </c>
      <c r="C37" s="420" t="s">
        <v>1034</v>
      </c>
      <c r="E37" s="419">
        <v>17</v>
      </c>
      <c r="F37" s="420" t="s">
        <v>1034</v>
      </c>
      <c r="I37" s="419">
        <v>17</v>
      </c>
      <c r="J37" s="420" t="s">
        <v>1034</v>
      </c>
      <c r="L37" s="419">
        <v>17</v>
      </c>
      <c r="M37" s="420" t="s">
        <v>1034</v>
      </c>
      <c r="O37" s="449">
        <f t="shared" si="0"/>
        <v>33</v>
      </c>
      <c r="P37" s="457" t="s">
        <v>1631</v>
      </c>
      <c r="R37" s="449">
        <f t="shared" si="1"/>
        <v>33</v>
      </c>
      <c r="S37" s="457" t="s">
        <v>1329</v>
      </c>
      <c r="U37" s="449">
        <f t="shared" si="2"/>
        <v>33</v>
      </c>
      <c r="V37" s="457" t="s">
        <v>1329</v>
      </c>
      <c r="Y37" s="449">
        <f t="shared" si="3"/>
        <v>33</v>
      </c>
      <c r="Z37" s="457" t="s">
        <v>1663</v>
      </c>
    </row>
    <row r="38" spans="2:26" ht="29.4" thickBot="1" x14ac:dyDescent="0.35">
      <c r="B38" s="419">
        <v>16</v>
      </c>
      <c r="C38" s="420" t="s">
        <v>686</v>
      </c>
      <c r="E38" s="419">
        <v>16</v>
      </c>
      <c r="F38" s="420" t="s">
        <v>686</v>
      </c>
      <c r="I38" s="419">
        <v>16</v>
      </c>
      <c r="J38" s="420" t="s">
        <v>686</v>
      </c>
      <c r="L38" s="419">
        <v>16</v>
      </c>
      <c r="M38" s="420" t="s">
        <v>686</v>
      </c>
      <c r="O38" s="449">
        <f t="shared" si="0"/>
        <v>34</v>
      </c>
      <c r="P38" s="457" t="s">
        <v>1632</v>
      </c>
      <c r="R38" s="449">
        <f t="shared" si="1"/>
        <v>34</v>
      </c>
      <c r="S38" s="457" t="s">
        <v>1330</v>
      </c>
      <c r="U38" s="449">
        <f t="shared" si="2"/>
        <v>34</v>
      </c>
      <c r="V38" s="457" t="s">
        <v>1330</v>
      </c>
      <c r="Y38" s="449">
        <f t="shared" si="3"/>
        <v>34</v>
      </c>
      <c r="Z38" s="457" t="s">
        <v>1675</v>
      </c>
    </row>
    <row r="39" spans="2:26" ht="29.4" thickBot="1" x14ac:dyDescent="0.35">
      <c r="B39" s="419">
        <v>18</v>
      </c>
      <c r="C39" s="420" t="s">
        <v>931</v>
      </c>
      <c r="E39" s="419">
        <v>18</v>
      </c>
      <c r="F39" s="420" t="s">
        <v>931</v>
      </c>
      <c r="I39" s="419">
        <v>18</v>
      </c>
      <c r="J39" s="420" t="s">
        <v>931</v>
      </c>
      <c r="L39" s="419">
        <v>18</v>
      </c>
      <c r="M39" s="420" t="s">
        <v>931</v>
      </c>
      <c r="O39" s="449">
        <f t="shared" si="0"/>
        <v>35</v>
      </c>
      <c r="P39" s="457" t="s">
        <v>1633</v>
      </c>
      <c r="R39" s="449">
        <f t="shared" si="1"/>
        <v>35</v>
      </c>
      <c r="S39" s="457" t="s">
        <v>1331</v>
      </c>
      <c r="U39" s="449">
        <f t="shared" si="2"/>
        <v>35</v>
      </c>
      <c r="V39" s="457" t="s">
        <v>1331</v>
      </c>
      <c r="Y39" s="449">
        <f t="shared" si="3"/>
        <v>35</v>
      </c>
      <c r="Z39" s="457" t="s">
        <v>1664</v>
      </c>
    </row>
    <row r="40" spans="2:26" ht="29.4" thickBot="1" x14ac:dyDescent="0.35">
      <c r="B40" s="419">
        <v>17</v>
      </c>
      <c r="C40" s="420" t="s">
        <v>687</v>
      </c>
      <c r="E40" s="419">
        <v>17</v>
      </c>
      <c r="F40" s="420" t="s">
        <v>687</v>
      </c>
      <c r="I40" s="419">
        <v>17</v>
      </c>
      <c r="J40" s="420" t="s">
        <v>687</v>
      </c>
      <c r="L40" s="419">
        <v>17</v>
      </c>
      <c r="M40" s="420" t="s">
        <v>687</v>
      </c>
      <c r="O40" s="449">
        <f t="shared" si="0"/>
        <v>36</v>
      </c>
      <c r="P40" s="457" t="s">
        <v>1634</v>
      </c>
      <c r="R40" s="449">
        <f t="shared" si="1"/>
        <v>36</v>
      </c>
      <c r="S40" s="457" t="s">
        <v>1332</v>
      </c>
      <c r="U40" s="449">
        <f t="shared" si="2"/>
        <v>36</v>
      </c>
      <c r="V40" s="457" t="s">
        <v>1332</v>
      </c>
      <c r="Y40" s="449">
        <f t="shared" si="3"/>
        <v>36</v>
      </c>
      <c r="Z40" s="457" t="s">
        <v>1676</v>
      </c>
    </row>
    <row r="41" spans="2:26" ht="29.4" thickBot="1" x14ac:dyDescent="0.35">
      <c r="B41" s="419">
        <v>19</v>
      </c>
      <c r="C41" s="420" t="s">
        <v>932</v>
      </c>
      <c r="E41" s="419">
        <v>19</v>
      </c>
      <c r="F41" s="420" t="s">
        <v>932</v>
      </c>
      <c r="I41" s="419">
        <v>19</v>
      </c>
      <c r="J41" s="420" t="s">
        <v>932</v>
      </c>
      <c r="L41" s="419">
        <v>19</v>
      </c>
      <c r="M41" s="420" t="s">
        <v>932</v>
      </c>
      <c r="O41" s="449">
        <f t="shared" si="0"/>
        <v>37</v>
      </c>
      <c r="P41" s="457" t="s">
        <v>1635</v>
      </c>
      <c r="R41" s="449">
        <f t="shared" si="1"/>
        <v>37</v>
      </c>
      <c r="S41" s="457" t="s">
        <v>1333</v>
      </c>
      <c r="U41" s="449">
        <f t="shared" si="2"/>
        <v>37</v>
      </c>
      <c r="V41" s="457" t="s">
        <v>1333</v>
      </c>
      <c r="Y41" s="449">
        <f t="shared" si="3"/>
        <v>37</v>
      </c>
      <c r="Z41" s="457" t="s">
        <v>1665</v>
      </c>
    </row>
    <row r="42" spans="2:26" ht="43.8" thickBot="1" x14ac:dyDescent="0.35">
      <c r="B42" s="419">
        <v>18</v>
      </c>
      <c r="C42" s="420" t="s">
        <v>894</v>
      </c>
      <c r="E42" s="419">
        <v>18</v>
      </c>
      <c r="F42" s="420" t="s">
        <v>894</v>
      </c>
      <c r="I42" s="419">
        <v>18</v>
      </c>
      <c r="J42" s="420" t="s">
        <v>894</v>
      </c>
      <c r="L42" s="419">
        <v>18</v>
      </c>
      <c r="M42" s="420" t="s">
        <v>894</v>
      </c>
      <c r="O42" s="449">
        <f t="shared" si="0"/>
        <v>38</v>
      </c>
      <c r="P42" s="457" t="s">
        <v>1636</v>
      </c>
      <c r="R42" s="449">
        <f t="shared" si="1"/>
        <v>38</v>
      </c>
      <c r="S42" s="457" t="s">
        <v>1334</v>
      </c>
      <c r="U42" s="449">
        <f t="shared" si="2"/>
        <v>38</v>
      </c>
      <c r="V42" s="457" t="s">
        <v>1334</v>
      </c>
      <c r="Y42" s="449">
        <f t="shared" si="3"/>
        <v>38</v>
      </c>
      <c r="Z42" s="457" t="s">
        <v>1666</v>
      </c>
    </row>
    <row r="43" spans="2:26" ht="29.4" thickBot="1" x14ac:dyDescent="0.35">
      <c r="B43" s="419">
        <v>20</v>
      </c>
      <c r="C43" s="420" t="s">
        <v>895</v>
      </c>
      <c r="E43" s="419">
        <v>20</v>
      </c>
      <c r="F43" s="420" t="s">
        <v>895</v>
      </c>
      <c r="I43" s="419">
        <v>20</v>
      </c>
      <c r="J43" s="420" t="s">
        <v>895</v>
      </c>
      <c r="L43" s="419">
        <v>20</v>
      </c>
      <c r="M43" s="420" t="s">
        <v>895</v>
      </c>
      <c r="O43" s="449">
        <f t="shared" si="0"/>
        <v>39</v>
      </c>
      <c r="P43" s="457" t="s">
        <v>1647</v>
      </c>
      <c r="R43" s="449">
        <f t="shared" si="1"/>
        <v>39</v>
      </c>
      <c r="S43" s="457" t="s">
        <v>1335</v>
      </c>
      <c r="U43" s="449">
        <f t="shared" si="2"/>
        <v>39</v>
      </c>
      <c r="V43" s="457" t="s">
        <v>1335</v>
      </c>
      <c r="Y43" s="449">
        <f t="shared" si="3"/>
        <v>39</v>
      </c>
      <c r="Z43" s="457" t="s">
        <v>1667</v>
      </c>
    </row>
    <row r="44" spans="2:26" ht="29.4" thickBot="1" x14ac:dyDescent="0.35">
      <c r="B44" s="419">
        <v>19</v>
      </c>
      <c r="C44" s="420" t="s">
        <v>610</v>
      </c>
      <c r="E44" s="419">
        <v>19</v>
      </c>
      <c r="F44" s="420" t="s">
        <v>610</v>
      </c>
      <c r="I44" s="419">
        <v>19</v>
      </c>
      <c r="J44" s="420" t="s">
        <v>610</v>
      </c>
      <c r="L44" s="419">
        <v>19</v>
      </c>
      <c r="M44" s="420" t="s">
        <v>610</v>
      </c>
      <c r="O44" s="449">
        <f t="shared" si="0"/>
        <v>40</v>
      </c>
      <c r="P44" s="457" t="s">
        <v>1626</v>
      </c>
      <c r="R44" s="449">
        <f t="shared" si="1"/>
        <v>40</v>
      </c>
      <c r="S44" s="457" t="s">
        <v>1336</v>
      </c>
      <c r="U44" s="449">
        <f t="shared" si="2"/>
        <v>40</v>
      </c>
      <c r="V44" s="457" t="s">
        <v>1336</v>
      </c>
      <c r="Y44" s="449">
        <f t="shared" si="3"/>
        <v>40</v>
      </c>
      <c r="Z44" s="457" t="s">
        <v>1668</v>
      </c>
    </row>
    <row r="45" spans="2:26" ht="29.4" thickBot="1" x14ac:dyDescent="0.35">
      <c r="B45" s="419">
        <v>21</v>
      </c>
      <c r="C45" s="420" t="s">
        <v>611</v>
      </c>
      <c r="E45" s="419">
        <v>21</v>
      </c>
      <c r="F45" s="420" t="s">
        <v>611</v>
      </c>
      <c r="I45" s="419">
        <v>21</v>
      </c>
      <c r="J45" s="420" t="s">
        <v>611</v>
      </c>
      <c r="L45" s="419">
        <v>21</v>
      </c>
      <c r="M45" s="420" t="s">
        <v>611</v>
      </c>
      <c r="O45" s="449">
        <f t="shared" si="0"/>
        <v>41</v>
      </c>
      <c r="P45" s="457" t="s">
        <v>1637</v>
      </c>
      <c r="R45" s="449">
        <f t="shared" si="1"/>
        <v>41</v>
      </c>
      <c r="S45" s="457" t="s">
        <v>1337</v>
      </c>
      <c r="U45" s="449">
        <f t="shared" si="2"/>
        <v>41</v>
      </c>
      <c r="V45" s="457" t="s">
        <v>1337</v>
      </c>
      <c r="Y45" s="449">
        <f t="shared" si="3"/>
        <v>41</v>
      </c>
      <c r="Z45" s="457" t="s">
        <v>1669</v>
      </c>
    </row>
    <row r="46" spans="2:26" ht="29.4" thickBot="1" x14ac:dyDescent="0.35">
      <c r="B46" s="419">
        <v>20</v>
      </c>
      <c r="C46" s="420" t="s">
        <v>690</v>
      </c>
      <c r="E46" s="419">
        <v>20</v>
      </c>
      <c r="F46" s="420" t="s">
        <v>690</v>
      </c>
      <c r="I46" s="419">
        <v>20</v>
      </c>
      <c r="J46" s="420" t="s">
        <v>690</v>
      </c>
      <c r="L46" s="419">
        <v>20</v>
      </c>
      <c r="M46" s="420" t="s">
        <v>690</v>
      </c>
      <c r="O46" s="449">
        <f t="shared" si="0"/>
        <v>42</v>
      </c>
      <c r="P46" s="457" t="s">
        <v>1648</v>
      </c>
      <c r="R46" s="449">
        <f t="shared" si="1"/>
        <v>42</v>
      </c>
      <c r="S46" s="457" t="s">
        <v>1338</v>
      </c>
      <c r="U46" s="449">
        <f t="shared" si="2"/>
        <v>42</v>
      </c>
      <c r="V46" s="457" t="s">
        <v>1338</v>
      </c>
      <c r="Y46" s="449">
        <f t="shared" si="3"/>
        <v>42</v>
      </c>
      <c r="Z46" s="457" t="s">
        <v>1670</v>
      </c>
    </row>
    <row r="47" spans="2:26" ht="29.4" thickBot="1" x14ac:dyDescent="0.35">
      <c r="B47" s="419">
        <v>22</v>
      </c>
      <c r="C47" s="420" t="s">
        <v>612</v>
      </c>
      <c r="E47" s="419">
        <v>22</v>
      </c>
      <c r="F47" s="420" t="s">
        <v>612</v>
      </c>
      <c r="I47" s="419">
        <v>22</v>
      </c>
      <c r="J47" s="420" t="s">
        <v>612</v>
      </c>
      <c r="L47" s="419">
        <v>22</v>
      </c>
      <c r="M47" s="420" t="s">
        <v>612</v>
      </c>
      <c r="O47" s="449">
        <f t="shared" si="0"/>
        <v>43</v>
      </c>
      <c r="P47" s="457" t="s">
        <v>1628</v>
      </c>
      <c r="R47" s="449">
        <f t="shared" si="1"/>
        <v>43</v>
      </c>
      <c r="S47" s="457" t="s">
        <v>1339</v>
      </c>
      <c r="U47" s="449">
        <f t="shared" si="2"/>
        <v>43</v>
      </c>
      <c r="V47" s="457" t="s">
        <v>1339</v>
      </c>
      <c r="Y47" s="449">
        <f t="shared" si="3"/>
        <v>43</v>
      </c>
      <c r="Z47" s="457" t="s">
        <v>1671</v>
      </c>
    </row>
    <row r="48" spans="2:26" ht="29.4" thickBot="1" x14ac:dyDescent="0.35">
      <c r="B48" s="419">
        <v>21</v>
      </c>
      <c r="C48" s="420" t="s">
        <v>613</v>
      </c>
      <c r="E48" s="419">
        <v>21</v>
      </c>
      <c r="F48" s="420" t="s">
        <v>613</v>
      </c>
      <c r="I48" s="419">
        <v>21</v>
      </c>
      <c r="J48" s="420" t="s">
        <v>613</v>
      </c>
      <c r="L48" s="419">
        <v>21</v>
      </c>
      <c r="M48" s="420" t="s">
        <v>613</v>
      </c>
      <c r="O48" s="449">
        <f t="shared" si="0"/>
        <v>44</v>
      </c>
      <c r="P48" s="457" t="s">
        <v>1638</v>
      </c>
      <c r="R48" s="449">
        <f t="shared" si="1"/>
        <v>44</v>
      </c>
      <c r="S48" s="457" t="s">
        <v>1361</v>
      </c>
      <c r="U48" s="449">
        <f t="shared" si="2"/>
        <v>44</v>
      </c>
      <c r="V48" s="457" t="s">
        <v>1361</v>
      </c>
      <c r="Y48" s="449">
        <f t="shared" si="3"/>
        <v>44</v>
      </c>
      <c r="Z48" s="457" t="s">
        <v>1672</v>
      </c>
    </row>
    <row r="49" spans="2:26" ht="29.4" thickBot="1" x14ac:dyDescent="0.35">
      <c r="B49" s="419">
        <v>23</v>
      </c>
      <c r="C49" s="420" t="s">
        <v>614</v>
      </c>
      <c r="E49" s="419">
        <v>23</v>
      </c>
      <c r="F49" s="420" t="s">
        <v>614</v>
      </c>
      <c r="I49" s="419">
        <v>23</v>
      </c>
      <c r="J49" s="420" t="s">
        <v>614</v>
      </c>
      <c r="L49" s="419">
        <v>23</v>
      </c>
      <c r="M49" s="420" t="s">
        <v>614</v>
      </c>
      <c r="O49" s="449">
        <f t="shared" si="0"/>
        <v>45</v>
      </c>
      <c r="P49" s="457" t="s">
        <v>1639</v>
      </c>
      <c r="R49" s="449">
        <f t="shared" si="1"/>
        <v>45</v>
      </c>
      <c r="S49" s="457" t="s">
        <v>1286</v>
      </c>
      <c r="U49" s="449">
        <f t="shared" si="2"/>
        <v>45</v>
      </c>
      <c r="V49" s="457" t="s">
        <v>1286</v>
      </c>
      <c r="Y49" s="449">
        <f t="shared" si="3"/>
        <v>45</v>
      </c>
      <c r="Z49" s="457" t="s">
        <v>1677</v>
      </c>
    </row>
    <row r="50" spans="2:26" ht="29.4" thickBot="1" x14ac:dyDescent="0.35">
      <c r="B50" s="419">
        <v>22</v>
      </c>
      <c r="C50" s="420" t="s">
        <v>650</v>
      </c>
      <c r="E50" s="419">
        <v>22</v>
      </c>
      <c r="F50" s="420" t="s">
        <v>650</v>
      </c>
      <c r="I50" s="419">
        <v>22</v>
      </c>
      <c r="J50" s="420" t="s">
        <v>650</v>
      </c>
      <c r="L50" s="419">
        <v>22</v>
      </c>
      <c r="M50" s="420" t="s">
        <v>650</v>
      </c>
      <c r="O50" s="449">
        <f t="shared" si="0"/>
        <v>46</v>
      </c>
      <c r="P50" s="457" t="s">
        <v>1640</v>
      </c>
      <c r="R50" s="449">
        <f t="shared" si="1"/>
        <v>46</v>
      </c>
      <c r="S50" s="457" t="s">
        <v>1287</v>
      </c>
      <c r="U50" s="449">
        <f t="shared" si="2"/>
        <v>46</v>
      </c>
      <c r="V50" s="457" t="s">
        <v>1287</v>
      </c>
      <c r="Y50" s="449">
        <f t="shared" si="3"/>
        <v>46</v>
      </c>
      <c r="Z50" s="457" t="s">
        <v>1673</v>
      </c>
    </row>
    <row r="51" spans="2:26" ht="29.4" thickBot="1" x14ac:dyDescent="0.35">
      <c r="B51" s="419">
        <v>24</v>
      </c>
      <c r="C51" s="420" t="s">
        <v>651</v>
      </c>
      <c r="E51" s="419">
        <v>24</v>
      </c>
      <c r="F51" s="420" t="s">
        <v>651</v>
      </c>
      <c r="I51" s="419">
        <v>24</v>
      </c>
      <c r="J51" s="420" t="s">
        <v>651</v>
      </c>
      <c r="L51" s="419">
        <v>24</v>
      </c>
      <c r="M51" s="420" t="s">
        <v>651</v>
      </c>
      <c r="O51" s="449">
        <f t="shared" si="0"/>
        <v>47</v>
      </c>
      <c r="P51" s="457" t="s">
        <v>1641</v>
      </c>
      <c r="R51" s="449">
        <f t="shared" si="1"/>
        <v>47</v>
      </c>
      <c r="S51" s="457" t="s">
        <v>1625</v>
      </c>
      <c r="U51" s="449">
        <f t="shared" si="2"/>
        <v>47</v>
      </c>
      <c r="V51" s="457" t="s">
        <v>1625</v>
      </c>
      <c r="Y51" s="449">
        <f t="shared" si="3"/>
        <v>47</v>
      </c>
      <c r="Z51" s="457" t="s">
        <v>1674</v>
      </c>
    </row>
    <row r="52" spans="2:26" ht="29.4" thickBot="1" x14ac:dyDescent="0.35">
      <c r="B52" s="419">
        <v>23</v>
      </c>
      <c r="C52" s="420" t="s">
        <v>652</v>
      </c>
      <c r="E52" s="419">
        <v>23</v>
      </c>
      <c r="F52" s="420" t="s">
        <v>652</v>
      </c>
      <c r="I52" s="419">
        <v>23</v>
      </c>
      <c r="J52" s="420" t="s">
        <v>652</v>
      </c>
      <c r="L52" s="419">
        <v>23</v>
      </c>
      <c r="M52" s="420" t="s">
        <v>652</v>
      </c>
      <c r="O52" s="449">
        <f t="shared" si="0"/>
        <v>48</v>
      </c>
      <c r="P52" s="457" t="s">
        <v>1642</v>
      </c>
      <c r="R52" s="449">
        <f t="shared" si="1"/>
        <v>48</v>
      </c>
      <c r="S52" s="457" t="s">
        <v>1629</v>
      </c>
      <c r="U52" s="449">
        <f t="shared" si="2"/>
        <v>48</v>
      </c>
      <c r="V52" s="457" t="s">
        <v>1629</v>
      </c>
      <c r="Y52" s="449">
        <f t="shared" si="3"/>
        <v>48</v>
      </c>
      <c r="Z52" s="457" t="s">
        <v>1904</v>
      </c>
    </row>
    <row r="53" spans="2:26" ht="29.4" thickBot="1" x14ac:dyDescent="0.35">
      <c r="B53" s="419">
        <v>25</v>
      </c>
      <c r="C53" s="420" t="s">
        <v>615</v>
      </c>
      <c r="E53" s="419">
        <v>25</v>
      </c>
      <c r="F53" s="420" t="s">
        <v>615</v>
      </c>
      <c r="I53" s="419">
        <v>25</v>
      </c>
      <c r="J53" s="420" t="s">
        <v>615</v>
      </c>
      <c r="L53" s="419">
        <v>25</v>
      </c>
      <c r="M53" s="420" t="s">
        <v>615</v>
      </c>
      <c r="O53" s="449">
        <f t="shared" si="0"/>
        <v>49</v>
      </c>
      <c r="P53" s="457" t="s">
        <v>1642</v>
      </c>
      <c r="R53" s="449">
        <f t="shared" si="1"/>
        <v>49</v>
      </c>
      <c r="S53" s="457" t="s">
        <v>1630</v>
      </c>
      <c r="U53" s="449">
        <f t="shared" si="2"/>
        <v>49</v>
      </c>
      <c r="V53" s="457" t="s">
        <v>1630</v>
      </c>
      <c r="Y53" s="449">
        <f t="shared" si="3"/>
        <v>49</v>
      </c>
      <c r="Z53" s="457" t="s">
        <v>1882</v>
      </c>
    </row>
    <row r="54" spans="2:26" ht="29.4" thickBot="1" x14ac:dyDescent="0.35">
      <c r="B54" s="419">
        <v>24</v>
      </c>
      <c r="C54" s="420" t="s">
        <v>617</v>
      </c>
      <c r="E54" s="419">
        <v>24</v>
      </c>
      <c r="F54" s="420" t="s">
        <v>617</v>
      </c>
      <c r="I54" s="419">
        <v>24</v>
      </c>
      <c r="J54" s="420" t="s">
        <v>617</v>
      </c>
      <c r="L54" s="419">
        <v>24</v>
      </c>
      <c r="M54" s="420" t="s">
        <v>617</v>
      </c>
      <c r="O54" s="449">
        <f t="shared" si="0"/>
        <v>50</v>
      </c>
      <c r="P54" s="457" t="s">
        <v>1649</v>
      </c>
      <c r="R54" s="449">
        <f t="shared" si="1"/>
        <v>50</v>
      </c>
      <c r="S54" s="457" t="s">
        <v>1631</v>
      </c>
      <c r="U54" s="449">
        <f t="shared" si="2"/>
        <v>50</v>
      </c>
      <c r="V54" s="457" t="s">
        <v>1631</v>
      </c>
      <c r="Y54" s="449">
        <f t="shared" si="3"/>
        <v>50</v>
      </c>
      <c r="Z54" s="457" t="s">
        <v>1883</v>
      </c>
    </row>
    <row r="55" spans="2:26" ht="29.4" thickBot="1" x14ac:dyDescent="0.35">
      <c r="B55" s="419">
        <v>26</v>
      </c>
      <c r="C55" s="420" t="s">
        <v>654</v>
      </c>
      <c r="E55" s="419">
        <v>26</v>
      </c>
      <c r="F55" s="420" t="s">
        <v>654</v>
      </c>
      <c r="I55" s="419">
        <v>26</v>
      </c>
      <c r="J55" s="420" t="s">
        <v>654</v>
      </c>
      <c r="L55" s="419">
        <v>26</v>
      </c>
      <c r="M55" s="420" t="s">
        <v>654</v>
      </c>
      <c r="O55" s="449">
        <f t="shared" si="0"/>
        <v>51</v>
      </c>
      <c r="P55" s="457" t="s">
        <v>1627</v>
      </c>
      <c r="R55" s="449">
        <f t="shared" si="1"/>
        <v>51</v>
      </c>
      <c r="S55" s="457" t="s">
        <v>1632</v>
      </c>
      <c r="U55" s="449">
        <f t="shared" si="2"/>
        <v>51</v>
      </c>
      <c r="V55" s="457" t="s">
        <v>1632</v>
      </c>
      <c r="Y55" s="449">
        <f t="shared" si="3"/>
        <v>51</v>
      </c>
      <c r="Z55" s="457" t="s">
        <v>1884</v>
      </c>
    </row>
    <row r="56" spans="2:26" ht="29.4" thickBot="1" x14ac:dyDescent="0.35">
      <c r="B56" s="419">
        <v>25</v>
      </c>
      <c r="C56" s="420" t="s">
        <v>693</v>
      </c>
      <c r="E56" s="419">
        <v>25</v>
      </c>
      <c r="F56" s="420" t="s">
        <v>693</v>
      </c>
      <c r="I56" s="419">
        <v>25</v>
      </c>
      <c r="J56" s="420" t="s">
        <v>693</v>
      </c>
      <c r="L56" s="419">
        <v>25</v>
      </c>
      <c r="M56" s="420" t="s">
        <v>693</v>
      </c>
      <c r="O56" s="449">
        <f t="shared" si="0"/>
        <v>52</v>
      </c>
      <c r="P56" s="457" t="s">
        <v>1643</v>
      </c>
      <c r="R56" s="449">
        <f t="shared" si="1"/>
        <v>52</v>
      </c>
      <c r="S56" s="457" t="s">
        <v>1633</v>
      </c>
      <c r="U56" s="449">
        <f t="shared" si="2"/>
        <v>52</v>
      </c>
      <c r="V56" s="457" t="s">
        <v>1633</v>
      </c>
      <c r="Y56" s="449">
        <f t="shared" si="3"/>
        <v>52</v>
      </c>
      <c r="Z56" s="457" t="s">
        <v>1884</v>
      </c>
    </row>
    <row r="57" spans="2:26" ht="29.4" thickBot="1" x14ac:dyDescent="0.35">
      <c r="B57" s="419">
        <v>27</v>
      </c>
      <c r="C57" s="420" t="s">
        <v>1402</v>
      </c>
      <c r="E57" s="419">
        <v>27</v>
      </c>
      <c r="F57" s="420" t="s">
        <v>1402</v>
      </c>
      <c r="I57" s="419">
        <v>27</v>
      </c>
      <c r="J57" s="420" t="s">
        <v>1402</v>
      </c>
      <c r="L57" s="419">
        <v>27</v>
      </c>
      <c r="M57" s="420" t="s">
        <v>1402</v>
      </c>
      <c r="O57" s="449">
        <f t="shared" si="0"/>
        <v>53</v>
      </c>
      <c r="P57" s="457" t="s">
        <v>1644</v>
      </c>
      <c r="R57" s="449">
        <f t="shared" si="1"/>
        <v>53</v>
      </c>
      <c r="S57" s="457" t="s">
        <v>1634</v>
      </c>
      <c r="U57" s="449">
        <f t="shared" si="2"/>
        <v>53</v>
      </c>
      <c r="V57" s="457" t="s">
        <v>1634</v>
      </c>
      <c r="Y57" s="449">
        <f t="shared" si="3"/>
        <v>53</v>
      </c>
      <c r="Z57" s="457" t="s">
        <v>1885</v>
      </c>
    </row>
    <row r="58" spans="2:26" ht="29.4" thickBot="1" x14ac:dyDescent="0.35">
      <c r="B58" s="419">
        <v>26</v>
      </c>
      <c r="C58" s="420" t="s">
        <v>993</v>
      </c>
      <c r="E58" s="419">
        <v>26</v>
      </c>
      <c r="F58" s="420" t="s">
        <v>993</v>
      </c>
      <c r="I58" s="419">
        <v>26</v>
      </c>
      <c r="J58" s="420" t="s">
        <v>993</v>
      </c>
      <c r="L58" s="419">
        <v>26</v>
      </c>
      <c r="M58" s="420" t="s">
        <v>993</v>
      </c>
      <c r="O58" s="449">
        <f t="shared" si="0"/>
        <v>54</v>
      </c>
      <c r="P58" s="457" t="s">
        <v>1645</v>
      </c>
      <c r="R58" s="449">
        <f t="shared" si="1"/>
        <v>54</v>
      </c>
      <c r="S58" s="457" t="s">
        <v>1635</v>
      </c>
      <c r="U58" s="449">
        <f t="shared" si="2"/>
        <v>54</v>
      </c>
      <c r="V58" s="457" t="s">
        <v>1635</v>
      </c>
      <c r="Y58" s="449">
        <f t="shared" si="3"/>
        <v>54</v>
      </c>
      <c r="Z58" s="457" t="s">
        <v>1886</v>
      </c>
    </row>
    <row r="59" spans="2:26" ht="29.4" thickBot="1" x14ac:dyDescent="0.35">
      <c r="B59" s="419">
        <v>28</v>
      </c>
      <c r="C59" s="420" t="s">
        <v>1131</v>
      </c>
      <c r="E59" s="419">
        <v>28</v>
      </c>
      <c r="F59" s="420" t="s">
        <v>1131</v>
      </c>
      <c r="I59" s="419">
        <v>28</v>
      </c>
      <c r="J59" s="420" t="s">
        <v>1131</v>
      </c>
      <c r="L59" s="419">
        <v>28</v>
      </c>
      <c r="M59" s="420" t="s">
        <v>1131</v>
      </c>
      <c r="O59" s="449">
        <f t="shared" si="0"/>
        <v>55</v>
      </c>
      <c r="P59" s="457" t="s">
        <v>1650</v>
      </c>
      <c r="R59" s="449">
        <f t="shared" si="1"/>
        <v>55</v>
      </c>
      <c r="S59" s="457" t="s">
        <v>1636</v>
      </c>
      <c r="U59" s="449">
        <f t="shared" si="2"/>
        <v>55</v>
      </c>
      <c r="V59" s="457" t="s">
        <v>1636</v>
      </c>
      <c r="Y59" s="449">
        <f t="shared" si="3"/>
        <v>55</v>
      </c>
      <c r="Z59" s="457" t="s">
        <v>1887</v>
      </c>
    </row>
    <row r="60" spans="2:26" ht="29.4" thickBot="1" x14ac:dyDescent="0.35">
      <c r="B60" s="419">
        <v>27</v>
      </c>
      <c r="C60" s="420" t="s">
        <v>618</v>
      </c>
      <c r="E60" s="419">
        <v>27</v>
      </c>
      <c r="F60" s="420" t="s">
        <v>618</v>
      </c>
      <c r="I60" s="419">
        <v>27</v>
      </c>
      <c r="J60" s="420" t="s">
        <v>618</v>
      </c>
      <c r="L60" s="419">
        <v>27</v>
      </c>
      <c r="M60" s="420" t="s">
        <v>618</v>
      </c>
      <c r="O60" s="449">
        <f t="shared" si="0"/>
        <v>56</v>
      </c>
      <c r="P60" s="457" t="s">
        <v>1646</v>
      </c>
      <c r="R60" s="449">
        <f t="shared" si="1"/>
        <v>56</v>
      </c>
      <c r="S60" s="457" t="s">
        <v>1647</v>
      </c>
      <c r="U60" s="449">
        <f t="shared" si="2"/>
        <v>56</v>
      </c>
      <c r="V60" s="457" t="s">
        <v>1647</v>
      </c>
      <c r="Y60" s="449">
        <f t="shared" si="3"/>
        <v>56</v>
      </c>
      <c r="Z60" s="457" t="s">
        <v>1888</v>
      </c>
    </row>
    <row r="61" spans="2:26" ht="29.4" thickBot="1" x14ac:dyDescent="0.35">
      <c r="B61" s="419">
        <v>29</v>
      </c>
      <c r="C61" s="420" t="s">
        <v>619</v>
      </c>
      <c r="E61" s="419">
        <v>29</v>
      </c>
      <c r="F61" s="420" t="s">
        <v>619</v>
      </c>
      <c r="I61" s="419">
        <v>29</v>
      </c>
      <c r="J61" s="420" t="s">
        <v>619</v>
      </c>
      <c r="L61" s="419">
        <v>29</v>
      </c>
      <c r="M61" s="420" t="s">
        <v>619</v>
      </c>
      <c r="O61" s="449">
        <f t="shared" si="0"/>
        <v>57</v>
      </c>
      <c r="P61" s="457" t="s">
        <v>1652</v>
      </c>
      <c r="R61" s="449">
        <f t="shared" si="1"/>
        <v>57</v>
      </c>
      <c r="S61" s="457" t="s">
        <v>1626</v>
      </c>
      <c r="U61" s="449">
        <f t="shared" si="2"/>
        <v>57</v>
      </c>
      <c r="V61" s="457" t="s">
        <v>1626</v>
      </c>
      <c r="Y61" s="449">
        <f t="shared" si="3"/>
        <v>57</v>
      </c>
      <c r="Z61" s="457" t="s">
        <v>1889</v>
      </c>
    </row>
    <row r="62" spans="2:26" ht="29.4" thickBot="1" x14ac:dyDescent="0.35">
      <c r="B62" s="419">
        <v>28</v>
      </c>
      <c r="C62" s="420" t="s">
        <v>694</v>
      </c>
      <c r="E62" s="419">
        <v>28</v>
      </c>
      <c r="F62" s="420" t="s">
        <v>694</v>
      </c>
      <c r="I62" s="419">
        <v>28</v>
      </c>
      <c r="J62" s="420" t="s">
        <v>694</v>
      </c>
      <c r="L62" s="419">
        <v>28</v>
      </c>
      <c r="M62" s="420" t="s">
        <v>694</v>
      </c>
      <c r="O62" s="449">
        <f t="shared" si="0"/>
        <v>58</v>
      </c>
      <c r="P62" s="457" t="s">
        <v>1653</v>
      </c>
      <c r="R62" s="449">
        <f t="shared" si="1"/>
        <v>58</v>
      </c>
      <c r="S62" s="457" t="s">
        <v>1637</v>
      </c>
      <c r="U62" s="449">
        <f t="shared" si="2"/>
        <v>58</v>
      </c>
      <c r="V62" s="457" t="s">
        <v>1637</v>
      </c>
      <c r="Y62" s="449">
        <f t="shared" si="3"/>
        <v>58</v>
      </c>
      <c r="Z62" s="457" t="s">
        <v>1890</v>
      </c>
    </row>
    <row r="63" spans="2:26" ht="29.4" thickBot="1" x14ac:dyDescent="0.35">
      <c r="B63" s="419">
        <v>30</v>
      </c>
      <c r="C63" s="420" t="s">
        <v>620</v>
      </c>
      <c r="E63" s="419">
        <v>30</v>
      </c>
      <c r="F63" s="420" t="s">
        <v>620</v>
      </c>
      <c r="I63" s="419">
        <v>30</v>
      </c>
      <c r="J63" s="420" t="s">
        <v>620</v>
      </c>
      <c r="L63" s="419">
        <v>30</v>
      </c>
      <c r="M63" s="420" t="s">
        <v>620</v>
      </c>
      <c r="O63" s="449">
        <f t="shared" si="0"/>
        <v>59</v>
      </c>
      <c r="P63" s="457" t="s">
        <v>1678</v>
      </c>
      <c r="R63" s="449">
        <f t="shared" si="1"/>
        <v>59</v>
      </c>
      <c r="S63" s="457" t="s">
        <v>1648</v>
      </c>
      <c r="U63" s="449">
        <f t="shared" si="2"/>
        <v>59</v>
      </c>
      <c r="V63" s="457" t="s">
        <v>1648</v>
      </c>
      <c r="Y63" s="449">
        <f t="shared" si="3"/>
        <v>59</v>
      </c>
      <c r="Z63" s="457" t="s">
        <v>1895</v>
      </c>
    </row>
    <row r="64" spans="2:26" ht="29.4" thickBot="1" x14ac:dyDescent="0.35">
      <c r="B64" s="419">
        <v>29</v>
      </c>
      <c r="C64" s="420" t="s">
        <v>689</v>
      </c>
      <c r="E64" s="419">
        <v>29</v>
      </c>
      <c r="F64" s="420" t="s">
        <v>689</v>
      </c>
      <c r="I64" s="419">
        <v>29</v>
      </c>
      <c r="J64" s="420" t="s">
        <v>689</v>
      </c>
      <c r="L64" s="419">
        <v>29</v>
      </c>
      <c r="M64" s="420" t="s">
        <v>689</v>
      </c>
      <c r="O64" s="449">
        <f t="shared" si="0"/>
        <v>60</v>
      </c>
      <c r="P64" s="457" t="s">
        <v>1654</v>
      </c>
      <c r="R64" s="449">
        <f t="shared" si="1"/>
        <v>60</v>
      </c>
      <c r="S64" s="457" t="s">
        <v>1628</v>
      </c>
      <c r="U64" s="449">
        <f t="shared" si="2"/>
        <v>60</v>
      </c>
      <c r="V64" s="457" t="s">
        <v>1628</v>
      </c>
      <c r="Y64" s="449">
        <f t="shared" si="3"/>
        <v>60</v>
      </c>
      <c r="Z64" s="457" t="s">
        <v>1905</v>
      </c>
    </row>
    <row r="65" spans="2:26" ht="29.4" thickBot="1" x14ac:dyDescent="0.35">
      <c r="B65" s="419">
        <v>31</v>
      </c>
      <c r="C65" s="420" t="s">
        <v>1036</v>
      </c>
      <c r="E65" s="419">
        <v>31</v>
      </c>
      <c r="F65" s="420" t="s">
        <v>1036</v>
      </c>
      <c r="I65" s="419">
        <v>31</v>
      </c>
      <c r="J65" s="420" t="s">
        <v>1036</v>
      </c>
      <c r="L65" s="419">
        <v>31</v>
      </c>
      <c r="M65" s="420" t="s">
        <v>1036</v>
      </c>
      <c r="O65" s="449">
        <f t="shared" si="0"/>
        <v>61</v>
      </c>
      <c r="P65" s="457" t="s">
        <v>1655</v>
      </c>
      <c r="R65" s="449">
        <f t="shared" si="1"/>
        <v>61</v>
      </c>
      <c r="S65" s="457" t="s">
        <v>1638</v>
      </c>
      <c r="U65" s="449">
        <f t="shared" si="2"/>
        <v>61</v>
      </c>
      <c r="V65" s="457" t="s">
        <v>1638</v>
      </c>
      <c r="Y65" s="449">
        <f t="shared" si="3"/>
        <v>61</v>
      </c>
      <c r="Z65" s="457" t="s">
        <v>1903</v>
      </c>
    </row>
    <row r="66" spans="2:26" ht="29.4" thickBot="1" x14ac:dyDescent="0.35">
      <c r="B66" s="419">
        <v>30</v>
      </c>
      <c r="C66" s="420" t="s">
        <v>622</v>
      </c>
      <c r="E66" s="419">
        <v>30</v>
      </c>
      <c r="F66" s="420" t="s">
        <v>622</v>
      </c>
      <c r="I66" s="419">
        <v>30</v>
      </c>
      <c r="J66" s="420" t="s">
        <v>622</v>
      </c>
      <c r="L66" s="419">
        <v>30</v>
      </c>
      <c r="M66" s="420" t="s">
        <v>622</v>
      </c>
      <c r="O66" s="449">
        <f t="shared" si="0"/>
        <v>62</v>
      </c>
      <c r="P66" s="457" t="s">
        <v>1656</v>
      </c>
      <c r="R66" s="449">
        <f t="shared" si="1"/>
        <v>62</v>
      </c>
      <c r="S66" s="457" t="s">
        <v>1639</v>
      </c>
      <c r="U66" s="449">
        <f t="shared" si="2"/>
        <v>62</v>
      </c>
      <c r="V66" s="457" t="s">
        <v>1639</v>
      </c>
      <c r="Y66" s="449">
        <f t="shared" si="3"/>
        <v>62</v>
      </c>
      <c r="Z66" s="457" t="s">
        <v>2059</v>
      </c>
    </row>
    <row r="67" spans="2:26" ht="29.4" thickBot="1" x14ac:dyDescent="0.35">
      <c r="B67" s="419">
        <v>32</v>
      </c>
      <c r="C67" s="420" t="s">
        <v>624</v>
      </c>
      <c r="E67" s="419">
        <v>32</v>
      </c>
      <c r="F67" s="420" t="s">
        <v>624</v>
      </c>
      <c r="I67" s="419">
        <v>32</v>
      </c>
      <c r="J67" s="420" t="s">
        <v>624</v>
      </c>
      <c r="L67" s="419">
        <v>32</v>
      </c>
      <c r="M67" s="420" t="s">
        <v>624</v>
      </c>
      <c r="O67" s="449">
        <f t="shared" si="0"/>
        <v>63</v>
      </c>
      <c r="P67" s="457" t="s">
        <v>1657</v>
      </c>
      <c r="R67" s="449">
        <f t="shared" si="1"/>
        <v>63</v>
      </c>
      <c r="S67" s="457" t="s">
        <v>1640</v>
      </c>
      <c r="U67" s="449">
        <f t="shared" si="2"/>
        <v>63</v>
      </c>
      <c r="V67" s="457" t="s">
        <v>1640</v>
      </c>
      <c r="Y67" s="449">
        <f t="shared" si="3"/>
        <v>63</v>
      </c>
      <c r="Z67" s="457" t="s">
        <v>1896</v>
      </c>
    </row>
    <row r="68" spans="2:26" ht="29.4" thickBot="1" x14ac:dyDescent="0.35">
      <c r="B68" s="419">
        <v>31</v>
      </c>
      <c r="C68" s="420" t="s">
        <v>625</v>
      </c>
      <c r="E68" s="419">
        <v>31</v>
      </c>
      <c r="F68" s="420" t="s">
        <v>625</v>
      </c>
      <c r="I68" s="419">
        <v>31</v>
      </c>
      <c r="J68" s="420" t="s">
        <v>625</v>
      </c>
      <c r="L68" s="419">
        <v>31</v>
      </c>
      <c r="M68" s="420" t="s">
        <v>625</v>
      </c>
      <c r="O68" s="449">
        <f t="shared" si="0"/>
        <v>64</v>
      </c>
      <c r="P68" s="457" t="s">
        <v>1658</v>
      </c>
      <c r="R68" s="449">
        <f t="shared" si="1"/>
        <v>64</v>
      </c>
      <c r="S68" s="457" t="s">
        <v>1641</v>
      </c>
      <c r="U68" s="449">
        <f t="shared" si="2"/>
        <v>64</v>
      </c>
      <c r="V68" s="457" t="s">
        <v>1641</v>
      </c>
      <c r="Y68" s="449">
        <f t="shared" si="3"/>
        <v>64</v>
      </c>
      <c r="Z68" s="457" t="s">
        <v>1897</v>
      </c>
    </row>
    <row r="69" spans="2:26" ht="29.4" thickBot="1" x14ac:dyDescent="0.35">
      <c r="B69" s="419">
        <v>33</v>
      </c>
      <c r="C69" s="420" t="s">
        <v>626</v>
      </c>
      <c r="E69" s="419">
        <v>33</v>
      </c>
      <c r="F69" s="420" t="s">
        <v>626</v>
      </c>
      <c r="I69" s="419">
        <v>33</v>
      </c>
      <c r="J69" s="420" t="s">
        <v>626</v>
      </c>
      <c r="L69" s="419">
        <v>33</v>
      </c>
      <c r="M69" s="420" t="s">
        <v>626</v>
      </c>
      <c r="O69" s="449">
        <f t="shared" si="0"/>
        <v>65</v>
      </c>
      <c r="P69" s="457" t="s">
        <v>1659</v>
      </c>
      <c r="R69" s="449">
        <f t="shared" si="1"/>
        <v>65</v>
      </c>
      <c r="S69" s="457" t="s">
        <v>1642</v>
      </c>
      <c r="U69" s="449">
        <f t="shared" si="2"/>
        <v>65</v>
      </c>
      <c r="V69" s="457" t="s">
        <v>1642</v>
      </c>
      <c r="Y69" s="449">
        <f t="shared" si="3"/>
        <v>65</v>
      </c>
      <c r="Z69" s="457" t="s">
        <v>1898</v>
      </c>
    </row>
    <row r="70" spans="2:26" ht="29.4" thickBot="1" x14ac:dyDescent="0.35">
      <c r="B70" s="419">
        <v>32</v>
      </c>
      <c r="C70" s="420" t="s">
        <v>874</v>
      </c>
      <c r="E70" s="419">
        <v>32</v>
      </c>
      <c r="F70" s="420" t="s">
        <v>874</v>
      </c>
      <c r="I70" s="419">
        <v>32</v>
      </c>
      <c r="J70" s="420" t="s">
        <v>874</v>
      </c>
      <c r="L70" s="419">
        <v>32</v>
      </c>
      <c r="M70" s="420" t="s">
        <v>874</v>
      </c>
      <c r="O70" s="449">
        <f t="shared" si="0"/>
        <v>66</v>
      </c>
      <c r="P70" s="457" t="s">
        <v>1660</v>
      </c>
      <c r="R70" s="449">
        <f t="shared" si="1"/>
        <v>66</v>
      </c>
      <c r="S70" s="457" t="s">
        <v>1642</v>
      </c>
      <c r="U70" s="449">
        <f t="shared" si="2"/>
        <v>66</v>
      </c>
      <c r="V70" s="457" t="s">
        <v>1642</v>
      </c>
      <c r="Y70" s="449">
        <f t="shared" si="3"/>
        <v>66</v>
      </c>
      <c r="Z70" s="457" t="s">
        <v>1899</v>
      </c>
    </row>
    <row r="71" spans="2:26" ht="29.4" thickBot="1" x14ac:dyDescent="0.35">
      <c r="B71" s="419">
        <v>34</v>
      </c>
      <c r="C71" s="420" t="s">
        <v>874</v>
      </c>
      <c r="E71" s="419">
        <v>34</v>
      </c>
      <c r="F71" s="420" t="s">
        <v>874</v>
      </c>
      <c r="I71" s="419">
        <v>34</v>
      </c>
      <c r="J71" s="420" t="s">
        <v>874</v>
      </c>
      <c r="L71" s="419">
        <v>34</v>
      </c>
      <c r="M71" s="420" t="s">
        <v>874</v>
      </c>
      <c r="O71" s="449">
        <f t="shared" ref="O71:O87" si="4">O70+1</f>
        <v>67</v>
      </c>
      <c r="P71" s="457" t="s">
        <v>1661</v>
      </c>
      <c r="R71" s="449">
        <f t="shared" ref="R71:R126" si="5">R70+1</f>
        <v>67</v>
      </c>
      <c r="S71" s="457" t="s">
        <v>1649</v>
      </c>
      <c r="U71" s="449">
        <f t="shared" ref="U71:U126" si="6">U70+1</f>
        <v>67</v>
      </c>
      <c r="V71" s="457" t="s">
        <v>1649</v>
      </c>
      <c r="Y71" s="449">
        <f t="shared" ref="Y71:Y73" si="7">Y70+1</f>
        <v>67</v>
      </c>
      <c r="Z71" s="457" t="s">
        <v>1900</v>
      </c>
    </row>
    <row r="72" spans="2:26" ht="29.4" thickBot="1" x14ac:dyDescent="0.35">
      <c r="B72" s="419">
        <v>33</v>
      </c>
      <c r="C72" s="420" t="s">
        <v>875</v>
      </c>
      <c r="E72" s="419">
        <v>33</v>
      </c>
      <c r="F72" s="420" t="s">
        <v>875</v>
      </c>
      <c r="I72" s="419">
        <v>33</v>
      </c>
      <c r="J72" s="420" t="s">
        <v>875</v>
      </c>
      <c r="L72" s="419">
        <v>33</v>
      </c>
      <c r="M72" s="420" t="s">
        <v>875</v>
      </c>
      <c r="O72" s="449">
        <f t="shared" si="4"/>
        <v>68</v>
      </c>
      <c r="P72" s="457" t="s">
        <v>1662</v>
      </c>
      <c r="R72" s="449">
        <f t="shared" si="5"/>
        <v>68</v>
      </c>
      <c r="S72" s="457" t="s">
        <v>1627</v>
      </c>
      <c r="U72" s="449">
        <f t="shared" si="6"/>
        <v>68</v>
      </c>
      <c r="V72" s="457" t="s">
        <v>1627</v>
      </c>
      <c r="Y72" s="449">
        <f t="shared" si="7"/>
        <v>68</v>
      </c>
      <c r="Z72" s="457" t="s">
        <v>1901</v>
      </c>
    </row>
    <row r="73" spans="2:26" ht="29.4" thickBot="1" x14ac:dyDescent="0.35">
      <c r="B73" s="419">
        <v>35</v>
      </c>
      <c r="C73" s="420" t="s">
        <v>876</v>
      </c>
      <c r="E73" s="419">
        <v>35</v>
      </c>
      <c r="F73" s="420" t="s">
        <v>876</v>
      </c>
      <c r="I73" s="419">
        <v>35</v>
      </c>
      <c r="J73" s="420" t="s">
        <v>876</v>
      </c>
      <c r="L73" s="419">
        <v>35</v>
      </c>
      <c r="M73" s="420" t="s">
        <v>876</v>
      </c>
      <c r="O73" s="449">
        <f t="shared" si="4"/>
        <v>69</v>
      </c>
      <c r="P73" s="457" t="s">
        <v>1663</v>
      </c>
      <c r="R73" s="449">
        <f t="shared" si="5"/>
        <v>69</v>
      </c>
      <c r="S73" s="457" t="s">
        <v>1643</v>
      </c>
      <c r="U73" s="449">
        <f t="shared" si="6"/>
        <v>69</v>
      </c>
      <c r="V73" s="457" t="s">
        <v>1643</v>
      </c>
      <c r="Y73" s="449">
        <f t="shared" si="7"/>
        <v>69</v>
      </c>
      <c r="Z73" s="457" t="s">
        <v>1902</v>
      </c>
    </row>
    <row r="74" spans="2:26" ht="29.4" thickBot="1" x14ac:dyDescent="0.35">
      <c r="B74" s="419">
        <v>34</v>
      </c>
      <c r="C74" s="420" t="s">
        <v>877</v>
      </c>
      <c r="E74" s="419">
        <v>34</v>
      </c>
      <c r="F74" s="420" t="s">
        <v>877</v>
      </c>
      <c r="I74" s="419">
        <v>34</v>
      </c>
      <c r="J74" s="420" t="s">
        <v>877</v>
      </c>
      <c r="L74" s="419">
        <v>34</v>
      </c>
      <c r="M74" s="420" t="s">
        <v>877</v>
      </c>
      <c r="O74" s="449">
        <f t="shared" si="4"/>
        <v>70</v>
      </c>
      <c r="P74" s="457" t="s">
        <v>1675</v>
      </c>
      <c r="R74" s="449">
        <f t="shared" si="5"/>
        <v>70</v>
      </c>
      <c r="S74" s="457" t="s">
        <v>1644</v>
      </c>
      <c r="U74" s="449">
        <f t="shared" si="6"/>
        <v>70</v>
      </c>
      <c r="V74" s="457" t="s">
        <v>1644</v>
      </c>
    </row>
    <row r="75" spans="2:26" ht="29.4" thickBot="1" x14ac:dyDescent="0.35">
      <c r="B75" s="419">
        <v>36</v>
      </c>
      <c r="C75" s="420" t="s">
        <v>658</v>
      </c>
      <c r="E75" s="419">
        <v>36</v>
      </c>
      <c r="F75" s="420" t="s">
        <v>658</v>
      </c>
      <c r="I75" s="419">
        <v>36</v>
      </c>
      <c r="J75" s="420" t="s">
        <v>658</v>
      </c>
      <c r="L75" s="419">
        <v>36</v>
      </c>
      <c r="M75" s="420" t="s">
        <v>658</v>
      </c>
      <c r="O75" s="449">
        <f t="shared" si="4"/>
        <v>71</v>
      </c>
      <c r="P75" s="457" t="s">
        <v>1664</v>
      </c>
      <c r="R75" s="449">
        <f t="shared" si="5"/>
        <v>71</v>
      </c>
      <c r="S75" s="457" t="s">
        <v>1645</v>
      </c>
      <c r="U75" s="449">
        <f t="shared" si="6"/>
        <v>71</v>
      </c>
      <c r="V75" s="457" t="s">
        <v>1645</v>
      </c>
      <c r="Y75" s="386" t="s">
        <v>1140</v>
      </c>
    </row>
    <row r="76" spans="2:26" ht="29.4" thickBot="1" x14ac:dyDescent="0.35">
      <c r="B76" s="419">
        <v>35</v>
      </c>
      <c r="C76" s="420" t="s">
        <v>907</v>
      </c>
      <c r="E76" s="419">
        <v>35</v>
      </c>
      <c r="F76" s="420" t="s">
        <v>907</v>
      </c>
      <c r="I76" s="419">
        <v>35</v>
      </c>
      <c r="J76" s="420" t="s">
        <v>907</v>
      </c>
      <c r="L76" s="419">
        <v>35</v>
      </c>
      <c r="M76" s="420" t="s">
        <v>907</v>
      </c>
      <c r="O76" s="449">
        <f t="shared" si="4"/>
        <v>72</v>
      </c>
      <c r="P76" s="457" t="s">
        <v>1676</v>
      </c>
      <c r="R76" s="449">
        <f t="shared" si="5"/>
        <v>72</v>
      </c>
      <c r="S76" s="457" t="s">
        <v>1650</v>
      </c>
      <c r="U76" s="449">
        <f t="shared" si="6"/>
        <v>72</v>
      </c>
      <c r="V76" s="457" t="s">
        <v>1650</v>
      </c>
      <c r="Y76" s="461">
        <v>1</v>
      </c>
      <c r="Z76" s="462"/>
    </row>
    <row r="77" spans="2:26" ht="29.4" thickBot="1" x14ac:dyDescent="0.35">
      <c r="B77" s="419">
        <v>37</v>
      </c>
      <c r="C77" s="420" t="s">
        <v>961</v>
      </c>
      <c r="E77" s="419">
        <v>37</v>
      </c>
      <c r="F77" s="420" t="s">
        <v>961</v>
      </c>
      <c r="I77" s="419">
        <v>37</v>
      </c>
      <c r="J77" s="420" t="s">
        <v>961</v>
      </c>
      <c r="L77" s="419">
        <v>37</v>
      </c>
      <c r="M77" s="420" t="s">
        <v>961</v>
      </c>
      <c r="O77" s="449">
        <f t="shared" si="4"/>
        <v>73</v>
      </c>
      <c r="P77" s="457" t="s">
        <v>1665</v>
      </c>
      <c r="R77" s="449">
        <f t="shared" si="5"/>
        <v>73</v>
      </c>
      <c r="S77" s="457" t="s">
        <v>1646</v>
      </c>
      <c r="U77" s="449">
        <f t="shared" si="6"/>
        <v>73</v>
      </c>
      <c r="V77" s="457" t="s">
        <v>1646</v>
      </c>
    </row>
    <row r="78" spans="2:26" ht="29.4" thickBot="1" x14ac:dyDescent="0.35">
      <c r="B78" s="419">
        <v>36</v>
      </c>
      <c r="C78" s="420" t="s">
        <v>962</v>
      </c>
      <c r="E78" s="419">
        <v>36</v>
      </c>
      <c r="F78" s="420" t="s">
        <v>962</v>
      </c>
      <c r="I78" s="419">
        <v>36</v>
      </c>
      <c r="J78" s="420" t="s">
        <v>962</v>
      </c>
      <c r="L78" s="419">
        <v>36</v>
      </c>
      <c r="M78" s="420" t="s">
        <v>962</v>
      </c>
      <c r="O78" s="449">
        <f t="shared" si="4"/>
        <v>74</v>
      </c>
      <c r="P78" s="457" t="s">
        <v>1666</v>
      </c>
      <c r="R78" s="449">
        <f t="shared" si="5"/>
        <v>74</v>
      </c>
      <c r="S78" s="457" t="s">
        <v>1652</v>
      </c>
      <c r="U78" s="449">
        <f t="shared" si="6"/>
        <v>74</v>
      </c>
      <c r="V78" s="457" t="s">
        <v>1652</v>
      </c>
      <c r="Y78" s="386" t="s">
        <v>1145</v>
      </c>
      <c r="Z78" s="399"/>
    </row>
    <row r="79" spans="2:26" ht="29.4" thickBot="1" x14ac:dyDescent="0.35">
      <c r="B79" s="419">
        <v>38</v>
      </c>
      <c r="C79" s="420" t="s">
        <v>961</v>
      </c>
      <c r="E79" s="419">
        <v>38</v>
      </c>
      <c r="F79" s="420" t="s">
        <v>961</v>
      </c>
      <c r="I79" s="419">
        <v>38</v>
      </c>
      <c r="J79" s="420" t="s">
        <v>961</v>
      </c>
      <c r="L79" s="419">
        <v>38</v>
      </c>
      <c r="M79" s="420" t="s">
        <v>961</v>
      </c>
      <c r="O79" s="449">
        <f t="shared" si="4"/>
        <v>75</v>
      </c>
      <c r="P79" s="457" t="s">
        <v>1667</v>
      </c>
      <c r="R79" s="449">
        <f t="shared" si="5"/>
        <v>75</v>
      </c>
      <c r="S79" s="457" t="s">
        <v>1653</v>
      </c>
      <c r="U79" s="449">
        <f t="shared" si="6"/>
        <v>75</v>
      </c>
      <c r="V79" s="457" t="s">
        <v>1653</v>
      </c>
      <c r="Y79" s="461">
        <v>1</v>
      </c>
      <c r="Z79" s="402"/>
    </row>
    <row r="80" spans="2:26" ht="29.4" thickBot="1" x14ac:dyDescent="0.35">
      <c r="B80" s="419">
        <v>37</v>
      </c>
      <c r="C80" s="420" t="s">
        <v>962</v>
      </c>
      <c r="E80" s="419">
        <v>37</v>
      </c>
      <c r="F80" s="420" t="s">
        <v>962</v>
      </c>
      <c r="I80" s="419">
        <v>37</v>
      </c>
      <c r="J80" s="420" t="s">
        <v>962</v>
      </c>
      <c r="L80" s="419">
        <v>37</v>
      </c>
      <c r="M80" s="420" t="s">
        <v>962</v>
      </c>
      <c r="O80" s="449">
        <f t="shared" si="4"/>
        <v>76</v>
      </c>
      <c r="P80" s="457" t="s">
        <v>1668</v>
      </c>
      <c r="R80" s="449">
        <f t="shared" si="5"/>
        <v>76</v>
      </c>
      <c r="S80" s="457" t="s">
        <v>1678</v>
      </c>
      <c r="U80" s="449">
        <f t="shared" si="6"/>
        <v>76</v>
      </c>
      <c r="V80" s="457" t="s">
        <v>1678</v>
      </c>
    </row>
    <row r="81" spans="2:31" ht="29.4" thickBot="1" x14ac:dyDescent="0.35">
      <c r="B81" s="419">
        <v>39</v>
      </c>
      <c r="C81" s="420" t="s">
        <v>1585</v>
      </c>
      <c r="E81" s="419">
        <v>39</v>
      </c>
      <c r="F81" s="420" t="s">
        <v>1585</v>
      </c>
      <c r="I81" s="419">
        <v>39</v>
      </c>
      <c r="J81" s="420" t="s">
        <v>1585</v>
      </c>
      <c r="L81" s="419">
        <v>39</v>
      </c>
      <c r="M81" s="420" t="s">
        <v>1585</v>
      </c>
      <c r="O81" s="449">
        <f t="shared" si="4"/>
        <v>77</v>
      </c>
      <c r="P81" s="457" t="s">
        <v>1669</v>
      </c>
      <c r="R81" s="449">
        <f t="shared" si="5"/>
        <v>77</v>
      </c>
      <c r="S81" s="457" t="s">
        <v>1654</v>
      </c>
      <c r="U81" s="449">
        <f t="shared" si="6"/>
        <v>77</v>
      </c>
      <c r="V81" s="457" t="s">
        <v>1654</v>
      </c>
      <c r="Y81" s="386" t="s">
        <v>1150</v>
      </c>
    </row>
    <row r="82" spans="2:31" ht="29.4" thickBot="1" x14ac:dyDescent="0.35">
      <c r="B82" s="419">
        <v>38</v>
      </c>
      <c r="C82" s="420" t="s">
        <v>1586</v>
      </c>
      <c r="E82" s="419">
        <v>38</v>
      </c>
      <c r="F82" s="420" t="s">
        <v>1586</v>
      </c>
      <c r="I82" s="419">
        <v>38</v>
      </c>
      <c r="J82" s="420" t="s">
        <v>1586</v>
      </c>
      <c r="L82" s="419">
        <v>38</v>
      </c>
      <c r="M82" s="420" t="s">
        <v>1586</v>
      </c>
      <c r="O82" s="449">
        <f t="shared" si="4"/>
        <v>78</v>
      </c>
      <c r="P82" s="457" t="s">
        <v>1670</v>
      </c>
      <c r="R82" s="449">
        <f t="shared" si="5"/>
        <v>78</v>
      </c>
      <c r="S82" s="457" t="s">
        <v>1655</v>
      </c>
      <c r="U82" s="449">
        <f t="shared" si="6"/>
        <v>78</v>
      </c>
      <c r="V82" s="457" t="s">
        <v>1655</v>
      </c>
      <c r="Z82" s="389"/>
    </row>
    <row r="83" spans="2:31" ht="29.4" thickBot="1" x14ac:dyDescent="0.35">
      <c r="B83" s="419">
        <v>40</v>
      </c>
      <c r="C83" s="420" t="s">
        <v>1584</v>
      </c>
      <c r="E83" s="419">
        <v>40</v>
      </c>
      <c r="F83" s="420" t="s">
        <v>1584</v>
      </c>
      <c r="I83" s="419">
        <v>40</v>
      </c>
      <c r="J83" s="420" t="s">
        <v>1584</v>
      </c>
      <c r="L83" s="419">
        <v>40</v>
      </c>
      <c r="M83" s="420" t="s">
        <v>1584</v>
      </c>
      <c r="O83" s="449">
        <f t="shared" si="4"/>
        <v>79</v>
      </c>
      <c r="P83" s="457" t="s">
        <v>1671</v>
      </c>
      <c r="R83" s="449">
        <f t="shared" si="5"/>
        <v>79</v>
      </c>
      <c r="S83" s="457" t="s">
        <v>1656</v>
      </c>
      <c r="U83" s="449">
        <f t="shared" si="6"/>
        <v>79</v>
      </c>
      <c r="V83" s="457" t="s">
        <v>1656</v>
      </c>
      <c r="Y83" s="461">
        <f>Y82+1</f>
        <v>1</v>
      </c>
      <c r="Z83" s="402" t="s">
        <v>1417</v>
      </c>
    </row>
    <row r="84" spans="2:31" ht="29.4" thickBot="1" x14ac:dyDescent="0.35">
      <c r="B84" s="419">
        <v>39</v>
      </c>
      <c r="C84" s="420" t="s">
        <v>963</v>
      </c>
      <c r="E84" s="419">
        <v>39</v>
      </c>
      <c r="F84" s="420" t="s">
        <v>963</v>
      </c>
      <c r="I84" s="419">
        <v>39</v>
      </c>
      <c r="J84" s="420" t="s">
        <v>963</v>
      </c>
      <c r="L84" s="419">
        <v>39</v>
      </c>
      <c r="M84" s="420" t="s">
        <v>963</v>
      </c>
      <c r="O84" s="449">
        <f t="shared" si="4"/>
        <v>80</v>
      </c>
      <c r="P84" s="457" t="s">
        <v>1672</v>
      </c>
      <c r="R84" s="449">
        <f t="shared" si="5"/>
        <v>80</v>
      </c>
      <c r="S84" s="457" t="s">
        <v>1657</v>
      </c>
      <c r="U84" s="449">
        <f t="shared" si="6"/>
        <v>80</v>
      </c>
      <c r="V84" s="457" t="s">
        <v>1657</v>
      </c>
      <c r="Y84" s="461">
        <v>2</v>
      </c>
      <c r="Z84" s="402" t="s">
        <v>1418</v>
      </c>
    </row>
    <row r="85" spans="2:31" ht="29.4" thickBot="1" x14ac:dyDescent="0.35">
      <c r="B85" s="419">
        <v>41</v>
      </c>
      <c r="C85" s="420" t="s">
        <v>964</v>
      </c>
      <c r="E85" s="419">
        <v>41</v>
      </c>
      <c r="F85" s="420" t="s">
        <v>964</v>
      </c>
      <c r="I85" s="419">
        <v>41</v>
      </c>
      <c r="J85" s="420" t="s">
        <v>964</v>
      </c>
      <c r="L85" s="419">
        <v>41</v>
      </c>
      <c r="M85" s="420" t="s">
        <v>964</v>
      </c>
      <c r="O85" s="449">
        <f t="shared" si="4"/>
        <v>81</v>
      </c>
      <c r="P85" s="457" t="s">
        <v>1677</v>
      </c>
      <c r="R85" s="449">
        <f t="shared" si="5"/>
        <v>81</v>
      </c>
      <c r="S85" s="457" t="s">
        <v>1658</v>
      </c>
      <c r="U85" s="449">
        <f t="shared" si="6"/>
        <v>81</v>
      </c>
      <c r="V85" s="457" t="s">
        <v>1658</v>
      </c>
      <c r="Y85" s="386" t="s">
        <v>1958</v>
      </c>
      <c r="Z85" s="538" t="s">
        <v>2070</v>
      </c>
    </row>
    <row r="86" spans="2:31" ht="29.4" thickBot="1" x14ac:dyDescent="0.35">
      <c r="B86" s="419">
        <v>40</v>
      </c>
      <c r="C86" s="420" t="s">
        <v>965</v>
      </c>
      <c r="E86" s="419">
        <v>40</v>
      </c>
      <c r="F86" s="420" t="s">
        <v>965</v>
      </c>
      <c r="I86" s="419">
        <v>40</v>
      </c>
      <c r="J86" s="420" t="s">
        <v>965</v>
      </c>
      <c r="L86" s="419">
        <v>40</v>
      </c>
      <c r="M86" s="420" t="s">
        <v>965</v>
      </c>
      <c r="O86" s="449">
        <f t="shared" si="4"/>
        <v>82</v>
      </c>
      <c r="P86" s="457" t="s">
        <v>1673</v>
      </c>
      <c r="R86" s="449">
        <f t="shared" si="5"/>
        <v>82</v>
      </c>
      <c r="S86" s="457" t="s">
        <v>1659</v>
      </c>
      <c r="U86" s="449">
        <f t="shared" si="6"/>
        <v>82</v>
      </c>
      <c r="V86" s="457" t="s">
        <v>1659</v>
      </c>
      <c r="Y86" s="386"/>
      <c r="Z86" s="539" t="s">
        <v>2071</v>
      </c>
      <c r="AB86" s="844" t="s">
        <v>1746</v>
      </c>
      <c r="AC86" s="845"/>
    </row>
    <row r="87" spans="2:31" ht="29.4" thickBot="1" x14ac:dyDescent="0.35">
      <c r="B87" s="419">
        <v>42</v>
      </c>
      <c r="C87" s="420" t="s">
        <v>965</v>
      </c>
      <c r="E87" s="419">
        <v>42</v>
      </c>
      <c r="F87" s="420" t="s">
        <v>965</v>
      </c>
      <c r="I87" s="419">
        <v>42</v>
      </c>
      <c r="J87" s="420" t="s">
        <v>965</v>
      </c>
      <c r="L87" s="419">
        <v>42</v>
      </c>
      <c r="M87" s="420" t="s">
        <v>965</v>
      </c>
      <c r="O87" s="449">
        <f t="shared" si="4"/>
        <v>83</v>
      </c>
      <c r="P87" s="457" t="s">
        <v>1674</v>
      </c>
      <c r="R87" s="449">
        <f t="shared" si="5"/>
        <v>83</v>
      </c>
      <c r="S87" s="457" t="s">
        <v>1660</v>
      </c>
      <c r="U87" s="449">
        <f t="shared" si="6"/>
        <v>83</v>
      </c>
      <c r="V87" s="457" t="s">
        <v>1660</v>
      </c>
      <c r="Y87" s="386"/>
      <c r="Z87" s="496" t="s">
        <v>1959</v>
      </c>
      <c r="AA87" s="496" t="s">
        <v>1960</v>
      </c>
      <c r="AB87" s="526" t="s">
        <v>975</v>
      </c>
      <c r="AC87" s="527" t="s">
        <v>328</v>
      </c>
    </row>
    <row r="88" spans="2:31" ht="72.599999999999994" thickBot="1" x14ac:dyDescent="0.35">
      <c r="B88" s="419">
        <v>41</v>
      </c>
      <c r="C88" s="420" t="s">
        <v>1421</v>
      </c>
      <c r="E88" s="419">
        <v>41</v>
      </c>
      <c r="F88" s="420" t="s">
        <v>1421</v>
      </c>
      <c r="I88" s="419">
        <v>41</v>
      </c>
      <c r="J88" s="420" t="s">
        <v>1421</v>
      </c>
      <c r="L88" s="419">
        <v>41</v>
      </c>
      <c r="M88" s="420" t="s">
        <v>1421</v>
      </c>
      <c r="R88" s="449">
        <f t="shared" si="5"/>
        <v>84</v>
      </c>
      <c r="S88" s="457" t="s">
        <v>1661</v>
      </c>
      <c r="U88" s="449">
        <f t="shared" si="6"/>
        <v>84</v>
      </c>
      <c r="V88" s="457" t="s">
        <v>1661</v>
      </c>
      <c r="Y88" s="461">
        <v>1</v>
      </c>
      <c r="Z88" s="402" t="s">
        <v>685</v>
      </c>
      <c r="AA88" s="525" t="s">
        <v>1595</v>
      </c>
      <c r="AB88" s="534"/>
      <c r="AC88" s="537">
        <v>2.08</v>
      </c>
      <c r="AD88" s="549" t="s">
        <v>655</v>
      </c>
      <c r="AE88" s="550" t="s">
        <v>504</v>
      </c>
    </row>
    <row r="89" spans="2:31" ht="29.4" thickBot="1" x14ac:dyDescent="0.35">
      <c r="B89" s="419">
        <v>43</v>
      </c>
      <c r="C89" s="420" t="s">
        <v>1421</v>
      </c>
      <c r="E89" s="419">
        <v>43</v>
      </c>
      <c r="F89" s="420" t="s">
        <v>1421</v>
      </c>
      <c r="I89" s="419">
        <v>43</v>
      </c>
      <c r="J89" s="420" t="s">
        <v>1421</v>
      </c>
      <c r="L89" s="419">
        <v>43</v>
      </c>
      <c r="M89" s="420" t="s">
        <v>1421</v>
      </c>
      <c r="O89" s="386" t="s">
        <v>1140</v>
      </c>
      <c r="R89" s="449">
        <f t="shared" si="5"/>
        <v>85</v>
      </c>
      <c r="S89" s="457" t="s">
        <v>1662</v>
      </c>
      <c r="U89" s="449">
        <f t="shared" si="6"/>
        <v>85</v>
      </c>
      <c r="V89" s="457" t="s">
        <v>1662</v>
      </c>
      <c r="Y89" s="449">
        <f t="shared" ref="Y89:Y124" si="8">Y88+1</f>
        <v>2</v>
      </c>
      <c r="Z89" s="402" t="s">
        <v>1034</v>
      </c>
      <c r="AA89" s="525" t="s">
        <v>1597</v>
      </c>
      <c r="AB89" s="534"/>
      <c r="AC89" s="537">
        <v>0.159</v>
      </c>
      <c r="AD89" s="549" t="s">
        <v>698</v>
      </c>
      <c r="AE89" s="551" t="s">
        <v>979</v>
      </c>
    </row>
    <row r="90" spans="2:31" ht="43.8" thickBot="1" x14ac:dyDescent="0.35">
      <c r="B90" s="419">
        <v>42</v>
      </c>
      <c r="C90" s="420" t="s">
        <v>1421</v>
      </c>
      <c r="E90" s="419">
        <v>42</v>
      </c>
      <c r="F90" s="420" t="s">
        <v>1421</v>
      </c>
      <c r="I90" s="419">
        <v>42</v>
      </c>
      <c r="J90" s="420" t="s">
        <v>1421</v>
      </c>
      <c r="L90" s="419">
        <v>42</v>
      </c>
      <c r="M90" s="420" t="s">
        <v>1421</v>
      </c>
      <c r="O90" s="461">
        <v>1</v>
      </c>
      <c r="P90" s="462" t="s">
        <v>1582</v>
      </c>
      <c r="R90" s="449">
        <f t="shared" si="5"/>
        <v>86</v>
      </c>
      <c r="S90" s="457" t="s">
        <v>1663</v>
      </c>
      <c r="U90" s="449">
        <f t="shared" si="6"/>
        <v>86</v>
      </c>
      <c r="V90" s="457" t="s">
        <v>1663</v>
      </c>
      <c r="Y90" s="449">
        <f t="shared" si="8"/>
        <v>3</v>
      </c>
      <c r="Z90" s="402" t="s">
        <v>894</v>
      </c>
      <c r="AA90" s="525" t="s">
        <v>1953</v>
      </c>
      <c r="AB90" s="534"/>
      <c r="AC90" s="537">
        <v>1.46</v>
      </c>
      <c r="AD90" s="549" t="s">
        <v>655</v>
      </c>
      <c r="AE90" s="552" t="s">
        <v>884</v>
      </c>
    </row>
    <row r="91" spans="2:31" ht="29.4" thickBot="1" x14ac:dyDescent="0.35">
      <c r="B91" s="419">
        <v>44</v>
      </c>
      <c r="C91" s="420" t="s">
        <v>1421</v>
      </c>
      <c r="E91" s="419">
        <v>44</v>
      </c>
      <c r="F91" s="420" t="s">
        <v>1421</v>
      </c>
      <c r="I91" s="419">
        <v>44</v>
      </c>
      <c r="J91" s="420" t="s">
        <v>1421</v>
      </c>
      <c r="L91" s="419">
        <v>44</v>
      </c>
      <c r="M91" s="420" t="s">
        <v>1421</v>
      </c>
      <c r="O91" s="449">
        <f>O90+1</f>
        <v>2</v>
      </c>
      <c r="P91" s="457" t="s">
        <v>1583</v>
      </c>
      <c r="R91" s="449">
        <f t="shared" si="5"/>
        <v>87</v>
      </c>
      <c r="S91" s="457" t="s">
        <v>1675</v>
      </c>
      <c r="U91" s="449">
        <f t="shared" si="6"/>
        <v>87</v>
      </c>
      <c r="V91" s="457" t="s">
        <v>1675</v>
      </c>
      <c r="Y91" s="449">
        <f t="shared" si="8"/>
        <v>4</v>
      </c>
      <c r="Z91" s="402" t="s">
        <v>895</v>
      </c>
      <c r="AA91" s="525" t="s">
        <v>1743</v>
      </c>
      <c r="AB91" s="534"/>
      <c r="AC91" s="537">
        <v>2.93</v>
      </c>
      <c r="AD91" s="549" t="s">
        <v>491</v>
      </c>
      <c r="AE91" s="553" t="s">
        <v>896</v>
      </c>
    </row>
    <row r="92" spans="2:31" ht="101.4" thickBot="1" x14ac:dyDescent="0.35">
      <c r="B92" s="419">
        <v>43</v>
      </c>
      <c r="C92" s="420" t="s">
        <v>1421</v>
      </c>
      <c r="E92" s="419">
        <v>43</v>
      </c>
      <c r="F92" s="420" t="s">
        <v>1421</v>
      </c>
      <c r="I92" s="419">
        <v>43</v>
      </c>
      <c r="J92" s="420" t="s">
        <v>1421</v>
      </c>
      <c r="L92" s="419">
        <v>43</v>
      </c>
      <c r="M92" s="420" t="s">
        <v>1421</v>
      </c>
      <c r="O92" s="449">
        <f t="shared" ref="O92:O94" si="9">O91+1</f>
        <v>3</v>
      </c>
      <c r="P92" s="457" t="s">
        <v>1585</v>
      </c>
      <c r="R92" s="449">
        <f t="shared" si="5"/>
        <v>88</v>
      </c>
      <c r="S92" s="457" t="s">
        <v>1664</v>
      </c>
      <c r="U92" s="449">
        <f t="shared" si="6"/>
        <v>88</v>
      </c>
      <c r="V92" s="457" t="s">
        <v>1664</v>
      </c>
      <c r="Y92" s="449">
        <f t="shared" si="8"/>
        <v>5</v>
      </c>
      <c r="Z92" s="402" t="s">
        <v>690</v>
      </c>
      <c r="AA92" s="525" t="s">
        <v>2073</v>
      </c>
      <c r="AB92" s="534"/>
      <c r="AC92" s="537">
        <f>2.535-1.96</f>
        <v>0.57500000000000018</v>
      </c>
      <c r="AD92" s="549" t="s">
        <v>655</v>
      </c>
      <c r="AE92" s="554" t="s">
        <v>577</v>
      </c>
    </row>
    <row r="93" spans="2:31" ht="43.8" thickBot="1" x14ac:dyDescent="0.35">
      <c r="B93" s="419">
        <v>45</v>
      </c>
      <c r="C93" s="420" t="s">
        <v>1421</v>
      </c>
      <c r="E93" s="419">
        <v>45</v>
      </c>
      <c r="F93" s="420" t="s">
        <v>1421</v>
      </c>
      <c r="I93" s="419">
        <v>45</v>
      </c>
      <c r="J93" s="420" t="s">
        <v>1421</v>
      </c>
      <c r="L93" s="419">
        <v>45</v>
      </c>
      <c r="M93" s="420" t="s">
        <v>1421</v>
      </c>
      <c r="O93" s="449">
        <f t="shared" si="9"/>
        <v>4</v>
      </c>
      <c r="P93" s="457" t="s">
        <v>1586</v>
      </c>
      <c r="R93" s="449">
        <f t="shared" si="5"/>
        <v>89</v>
      </c>
      <c r="S93" s="457" t="s">
        <v>1676</v>
      </c>
      <c r="U93" s="449">
        <f t="shared" si="6"/>
        <v>89</v>
      </c>
      <c r="V93" s="457" t="s">
        <v>1676</v>
      </c>
      <c r="Y93" s="449">
        <f t="shared" si="8"/>
        <v>6</v>
      </c>
      <c r="Z93" s="402" t="s">
        <v>650</v>
      </c>
      <c r="AA93" s="525" t="s">
        <v>1743</v>
      </c>
      <c r="AB93" s="534"/>
      <c r="AC93" s="537">
        <v>3.2</v>
      </c>
      <c r="AD93" s="549" t="s">
        <v>491</v>
      </c>
      <c r="AE93" s="555" t="s">
        <v>648</v>
      </c>
    </row>
    <row r="94" spans="2:31" ht="58.2" thickBot="1" x14ac:dyDescent="0.35">
      <c r="B94" s="419">
        <v>44</v>
      </c>
      <c r="C94" s="420" t="s">
        <v>1421</v>
      </c>
      <c r="E94" s="419">
        <v>44</v>
      </c>
      <c r="F94" s="420" t="s">
        <v>1421</v>
      </c>
      <c r="I94" s="419">
        <v>44</v>
      </c>
      <c r="J94" s="420" t="s">
        <v>1421</v>
      </c>
      <c r="L94" s="419">
        <v>44</v>
      </c>
      <c r="M94" s="420" t="s">
        <v>1421</v>
      </c>
      <c r="O94" s="449">
        <f t="shared" si="9"/>
        <v>5</v>
      </c>
      <c r="P94" s="457" t="s">
        <v>1584</v>
      </c>
      <c r="R94" s="449">
        <f t="shared" si="5"/>
        <v>90</v>
      </c>
      <c r="S94" s="457" t="s">
        <v>1665</v>
      </c>
      <c r="U94" s="449">
        <f t="shared" si="6"/>
        <v>90</v>
      </c>
      <c r="V94" s="457" t="s">
        <v>1665</v>
      </c>
      <c r="Y94" s="449">
        <f t="shared" si="8"/>
        <v>7</v>
      </c>
      <c r="Z94" s="402" t="s">
        <v>651</v>
      </c>
      <c r="AA94" s="525" t="s">
        <v>1955</v>
      </c>
      <c r="AB94" s="534"/>
      <c r="AC94" s="537">
        <f>3.44-1.85</f>
        <v>1.5899999999999999</v>
      </c>
      <c r="AD94" s="549" t="s">
        <v>655</v>
      </c>
      <c r="AE94" s="556" t="s">
        <v>649</v>
      </c>
    </row>
    <row r="95" spans="2:31" ht="43.8" thickBot="1" x14ac:dyDescent="0.35">
      <c r="B95" s="419">
        <v>46</v>
      </c>
      <c r="C95" s="420" t="s">
        <v>1421</v>
      </c>
      <c r="E95" s="419">
        <v>46</v>
      </c>
      <c r="F95" s="420" t="s">
        <v>1421</v>
      </c>
      <c r="I95" s="419">
        <v>46</v>
      </c>
      <c r="J95" s="420" t="s">
        <v>1421</v>
      </c>
      <c r="L95" s="419">
        <v>46</v>
      </c>
      <c r="M95" s="420" t="s">
        <v>1421</v>
      </c>
      <c r="R95" s="449">
        <f t="shared" si="5"/>
        <v>91</v>
      </c>
      <c r="S95" s="457" t="s">
        <v>1666</v>
      </c>
      <c r="U95" s="449">
        <f t="shared" si="6"/>
        <v>91</v>
      </c>
      <c r="V95" s="457" t="s">
        <v>1666</v>
      </c>
      <c r="Y95" s="449">
        <f t="shared" si="8"/>
        <v>8</v>
      </c>
      <c r="Z95" s="402" t="s">
        <v>693</v>
      </c>
      <c r="AA95" s="525" t="s">
        <v>1743</v>
      </c>
      <c r="AB95" s="534"/>
      <c r="AC95" s="537">
        <v>1.38</v>
      </c>
      <c r="AD95" s="549" t="s">
        <v>491</v>
      </c>
      <c r="AE95" s="556" t="s">
        <v>692</v>
      </c>
    </row>
    <row r="96" spans="2:31" ht="43.8" thickBot="1" x14ac:dyDescent="0.35">
      <c r="B96" s="419">
        <v>45</v>
      </c>
      <c r="C96" s="420" t="s">
        <v>977</v>
      </c>
      <c r="E96" s="419">
        <v>45</v>
      </c>
      <c r="F96" s="420" t="s">
        <v>977</v>
      </c>
      <c r="I96" s="419">
        <v>45</v>
      </c>
      <c r="J96" s="420" t="s">
        <v>977</v>
      </c>
      <c r="L96" s="419">
        <v>45</v>
      </c>
      <c r="M96" s="420" t="s">
        <v>977</v>
      </c>
      <c r="O96" s="386" t="s">
        <v>1145</v>
      </c>
      <c r="P96" s="399"/>
      <c r="R96" s="449">
        <f t="shared" si="5"/>
        <v>92</v>
      </c>
      <c r="S96" s="457" t="s">
        <v>1667</v>
      </c>
      <c r="U96" s="449">
        <f t="shared" si="6"/>
        <v>92</v>
      </c>
      <c r="V96" s="457" t="s">
        <v>1667</v>
      </c>
      <c r="Y96" s="449">
        <f t="shared" si="8"/>
        <v>9</v>
      </c>
      <c r="Z96" s="402" t="s">
        <v>1402</v>
      </c>
      <c r="AA96" s="525" t="s">
        <v>1743</v>
      </c>
      <c r="AB96" s="534"/>
      <c r="AC96" s="537">
        <v>0.78</v>
      </c>
      <c r="AD96" s="549" t="s">
        <v>491</v>
      </c>
      <c r="AE96" s="557" t="s">
        <v>1403</v>
      </c>
    </row>
    <row r="97" spans="2:29" ht="29.4" thickBot="1" x14ac:dyDescent="0.35">
      <c r="B97" s="419">
        <v>47</v>
      </c>
      <c r="C97" s="420" t="s">
        <v>1421</v>
      </c>
      <c r="E97" s="419">
        <v>47</v>
      </c>
      <c r="F97" s="420" t="s">
        <v>1421</v>
      </c>
      <c r="I97" s="419">
        <v>47</v>
      </c>
      <c r="J97" s="420" t="s">
        <v>1421</v>
      </c>
      <c r="L97" s="419">
        <v>47</v>
      </c>
      <c r="M97" s="420" t="s">
        <v>1421</v>
      </c>
      <c r="O97" s="461">
        <v>1</v>
      </c>
      <c r="P97" s="402" t="s">
        <v>1582</v>
      </c>
      <c r="R97" s="449">
        <f t="shared" si="5"/>
        <v>93</v>
      </c>
      <c r="S97" s="457" t="s">
        <v>1668</v>
      </c>
      <c r="U97" s="449">
        <f t="shared" si="6"/>
        <v>93</v>
      </c>
      <c r="V97" s="457" t="s">
        <v>1668</v>
      </c>
      <c r="Y97" s="449">
        <f t="shared" si="8"/>
        <v>10</v>
      </c>
      <c r="Z97" s="402" t="s">
        <v>689</v>
      </c>
      <c r="AA97" s="525" t="s">
        <v>959</v>
      </c>
      <c r="AB97" s="534"/>
      <c r="AC97" s="537"/>
    </row>
    <row r="98" spans="2:29" ht="29.4" thickBot="1" x14ac:dyDescent="0.35">
      <c r="B98" s="419">
        <v>46</v>
      </c>
      <c r="C98" s="420" t="s">
        <v>1421</v>
      </c>
      <c r="E98" s="419">
        <v>46</v>
      </c>
      <c r="F98" s="420" t="s">
        <v>1421</v>
      </c>
      <c r="I98" s="419">
        <v>46</v>
      </c>
      <c r="J98" s="420" t="s">
        <v>1421</v>
      </c>
      <c r="L98" s="419">
        <v>46</v>
      </c>
      <c r="M98" s="420" t="s">
        <v>1421</v>
      </c>
      <c r="O98" s="449">
        <f>O97+1</f>
        <v>2</v>
      </c>
      <c r="P98" s="457" t="s">
        <v>1583</v>
      </c>
      <c r="R98" s="449">
        <f t="shared" si="5"/>
        <v>94</v>
      </c>
      <c r="S98" s="457" t="s">
        <v>1669</v>
      </c>
      <c r="U98" s="449">
        <f t="shared" si="6"/>
        <v>94</v>
      </c>
      <c r="V98" s="457" t="s">
        <v>1669</v>
      </c>
      <c r="Y98" s="449">
        <f t="shared" si="8"/>
        <v>11</v>
      </c>
      <c r="Z98" s="402" t="s">
        <v>1036</v>
      </c>
      <c r="AA98" s="525" t="s">
        <v>1740</v>
      </c>
      <c r="AB98" s="534"/>
      <c r="AC98" s="537">
        <v>0.08</v>
      </c>
    </row>
    <row r="99" spans="2:29" ht="43.8" thickBot="1" x14ac:dyDescent="0.35">
      <c r="B99" s="419">
        <v>48</v>
      </c>
      <c r="C99" s="420" t="s">
        <v>1421</v>
      </c>
      <c r="E99" s="419">
        <v>48</v>
      </c>
      <c r="F99" s="420" t="s">
        <v>1421</v>
      </c>
      <c r="I99" s="419">
        <v>48</v>
      </c>
      <c r="J99" s="420" t="s">
        <v>1421</v>
      </c>
      <c r="L99" s="419">
        <v>48</v>
      </c>
      <c r="M99" s="420" t="s">
        <v>1421</v>
      </c>
      <c r="O99" s="449">
        <f t="shared" ref="O99:O101" si="10">O98+1</f>
        <v>3</v>
      </c>
      <c r="P99" s="457" t="s">
        <v>1585</v>
      </c>
      <c r="R99" s="449">
        <f t="shared" si="5"/>
        <v>95</v>
      </c>
      <c r="S99" s="457" t="s">
        <v>1670</v>
      </c>
      <c r="U99" s="449">
        <f t="shared" si="6"/>
        <v>95</v>
      </c>
      <c r="V99" s="457" t="s">
        <v>1670</v>
      </c>
      <c r="Y99" s="449">
        <f t="shared" si="8"/>
        <v>12</v>
      </c>
      <c r="Z99" s="402" t="s">
        <v>1585</v>
      </c>
      <c r="AA99" s="525" t="s">
        <v>1956</v>
      </c>
      <c r="AB99" s="534"/>
      <c r="AC99" s="537"/>
    </row>
    <row r="100" spans="2:29" ht="29.4" thickBot="1" x14ac:dyDescent="0.35">
      <c r="B100" s="419">
        <v>47</v>
      </c>
      <c r="C100" s="420" t="s">
        <v>1421</v>
      </c>
      <c r="E100" s="419">
        <v>47</v>
      </c>
      <c r="F100" s="420" t="s">
        <v>1421</v>
      </c>
      <c r="I100" s="419">
        <v>47</v>
      </c>
      <c r="J100" s="420" t="s">
        <v>1421</v>
      </c>
      <c r="L100" s="419">
        <v>47</v>
      </c>
      <c r="M100" s="420" t="s">
        <v>1421</v>
      </c>
      <c r="O100" s="449">
        <f t="shared" si="10"/>
        <v>4</v>
      </c>
      <c r="P100" s="457" t="s">
        <v>1586</v>
      </c>
      <c r="R100" s="449">
        <f t="shared" si="5"/>
        <v>96</v>
      </c>
      <c r="S100" s="457" t="s">
        <v>1671</v>
      </c>
      <c r="U100" s="449">
        <f t="shared" si="6"/>
        <v>96</v>
      </c>
      <c r="V100" s="457" t="s">
        <v>1671</v>
      </c>
      <c r="Y100" s="449">
        <f t="shared" si="8"/>
        <v>13</v>
      </c>
      <c r="Z100" s="402" t="s">
        <v>1586</v>
      </c>
      <c r="AA100" s="525" t="s">
        <v>1868</v>
      </c>
      <c r="AB100" s="534"/>
      <c r="AC100" s="537"/>
    </row>
    <row r="101" spans="2:29" ht="29.4" thickBot="1" x14ac:dyDescent="0.35">
      <c r="B101" s="419">
        <v>49</v>
      </c>
      <c r="C101" s="420" t="s">
        <v>1421</v>
      </c>
      <c r="E101" s="419">
        <v>49</v>
      </c>
      <c r="F101" s="420" t="s">
        <v>1421</v>
      </c>
      <c r="I101" s="419">
        <v>49</v>
      </c>
      <c r="J101" s="420" t="s">
        <v>1421</v>
      </c>
      <c r="L101" s="419">
        <v>49</v>
      </c>
      <c r="M101" s="420" t="s">
        <v>1421</v>
      </c>
      <c r="O101" s="449">
        <f t="shared" si="10"/>
        <v>5</v>
      </c>
      <c r="P101" s="457" t="s">
        <v>1584</v>
      </c>
      <c r="R101" s="449">
        <f t="shared" si="5"/>
        <v>97</v>
      </c>
      <c r="S101" s="457" t="s">
        <v>1672</v>
      </c>
      <c r="U101" s="449">
        <f t="shared" si="6"/>
        <v>97</v>
      </c>
      <c r="V101" s="457" t="s">
        <v>1672</v>
      </c>
      <c r="Y101" s="449">
        <f t="shared" si="8"/>
        <v>14</v>
      </c>
      <c r="Z101" s="402" t="s">
        <v>86</v>
      </c>
      <c r="AA101" s="525" t="s">
        <v>1679</v>
      </c>
      <c r="AB101" s="534">
        <v>500</v>
      </c>
      <c r="AC101" s="537"/>
    </row>
    <row r="102" spans="2:29" ht="29.4" thickBot="1" x14ac:dyDescent="0.35">
      <c r="B102" s="419">
        <v>48</v>
      </c>
      <c r="C102" s="420" t="s">
        <v>1421</v>
      </c>
      <c r="E102" s="419">
        <v>48</v>
      </c>
      <c r="F102" s="420" t="s">
        <v>1421</v>
      </c>
      <c r="I102" s="419">
        <v>48</v>
      </c>
      <c r="J102" s="420" t="s">
        <v>1421</v>
      </c>
      <c r="L102" s="419">
        <v>48</v>
      </c>
      <c r="M102" s="420" t="s">
        <v>1421</v>
      </c>
      <c r="R102" s="449">
        <f t="shared" si="5"/>
        <v>98</v>
      </c>
      <c r="S102" s="457" t="s">
        <v>1677</v>
      </c>
      <c r="U102" s="449">
        <f t="shared" si="6"/>
        <v>98</v>
      </c>
      <c r="V102" s="457" t="s">
        <v>1677</v>
      </c>
      <c r="Y102" s="449">
        <f t="shared" si="8"/>
        <v>15</v>
      </c>
      <c r="Z102" s="402" t="s">
        <v>87</v>
      </c>
      <c r="AA102" s="525" t="s">
        <v>987</v>
      </c>
      <c r="AB102" s="534">
        <v>500</v>
      </c>
      <c r="AC102" s="537"/>
    </row>
    <row r="103" spans="2:29" ht="43.8" thickBot="1" x14ac:dyDescent="0.35">
      <c r="B103" s="419">
        <v>50</v>
      </c>
      <c r="C103" s="420" t="s">
        <v>1422</v>
      </c>
      <c r="E103" s="419">
        <v>50</v>
      </c>
      <c r="F103" s="420" t="s">
        <v>1422</v>
      </c>
      <c r="I103" s="419">
        <v>50</v>
      </c>
      <c r="J103" s="420" t="s">
        <v>1422</v>
      </c>
      <c r="L103" s="419">
        <v>50</v>
      </c>
      <c r="M103" s="420" t="s">
        <v>1422</v>
      </c>
      <c r="O103" s="386" t="s">
        <v>1150</v>
      </c>
      <c r="R103" s="449">
        <f t="shared" si="5"/>
        <v>99</v>
      </c>
      <c r="S103" s="457" t="s">
        <v>1673</v>
      </c>
      <c r="U103" s="449">
        <f t="shared" si="6"/>
        <v>99</v>
      </c>
      <c r="V103" s="457" t="s">
        <v>1673</v>
      </c>
      <c r="Y103" s="449">
        <f t="shared" si="8"/>
        <v>16</v>
      </c>
      <c r="Z103" s="402" t="s">
        <v>646</v>
      </c>
      <c r="AA103" s="525" t="s">
        <v>1952</v>
      </c>
      <c r="AB103" s="534"/>
      <c r="AC103" s="537"/>
    </row>
    <row r="104" spans="2:29" ht="87" thickBot="1" x14ac:dyDescent="0.35">
      <c r="B104" s="419">
        <v>49</v>
      </c>
      <c r="C104" s="420" t="s">
        <v>1422</v>
      </c>
      <c r="E104" s="419">
        <v>49</v>
      </c>
      <c r="F104" s="420" t="s">
        <v>1422</v>
      </c>
      <c r="I104" s="419">
        <v>49</v>
      </c>
      <c r="J104" s="420" t="s">
        <v>1422</v>
      </c>
      <c r="L104" s="419">
        <v>49</v>
      </c>
      <c r="M104" s="420" t="s">
        <v>1422</v>
      </c>
      <c r="P104" s="389"/>
      <c r="R104" s="449">
        <f t="shared" si="5"/>
        <v>100</v>
      </c>
      <c r="S104" s="457" t="s">
        <v>1674</v>
      </c>
      <c r="U104" s="449">
        <f t="shared" si="6"/>
        <v>100</v>
      </c>
      <c r="V104" s="457" t="s">
        <v>1674</v>
      </c>
      <c r="Y104" s="449">
        <f t="shared" si="8"/>
        <v>17</v>
      </c>
      <c r="Z104" s="402" t="s">
        <v>1417</v>
      </c>
      <c r="AA104" s="525" t="s">
        <v>2063</v>
      </c>
      <c r="AB104" s="534"/>
      <c r="AC104" s="537">
        <v>0.40250000000000002</v>
      </c>
    </row>
    <row r="105" spans="2:29" ht="87" thickBot="1" x14ac:dyDescent="0.35">
      <c r="B105" s="419">
        <v>51</v>
      </c>
      <c r="C105" s="420" t="s">
        <v>1422</v>
      </c>
      <c r="E105" s="419">
        <v>51</v>
      </c>
      <c r="F105" s="420" t="s">
        <v>1422</v>
      </c>
      <c r="I105" s="419">
        <v>51</v>
      </c>
      <c r="J105" s="420" t="s">
        <v>1422</v>
      </c>
      <c r="L105" s="419">
        <v>51</v>
      </c>
      <c r="M105" s="420" t="s">
        <v>1422</v>
      </c>
      <c r="O105" s="461">
        <f>O104+1</f>
        <v>1</v>
      </c>
      <c r="P105" s="402" t="s">
        <v>895</v>
      </c>
      <c r="R105" s="449">
        <f t="shared" si="5"/>
        <v>101</v>
      </c>
      <c r="S105" s="457" t="s">
        <v>1904</v>
      </c>
      <c r="U105" s="449">
        <f t="shared" si="6"/>
        <v>101</v>
      </c>
      <c r="V105" s="457" t="s">
        <v>1904</v>
      </c>
      <c r="Y105" s="449">
        <f t="shared" si="8"/>
        <v>18</v>
      </c>
      <c r="Z105" s="402" t="s">
        <v>1418</v>
      </c>
      <c r="AA105" s="525" t="s">
        <v>2063</v>
      </c>
      <c r="AB105" s="534"/>
      <c r="AC105" s="537">
        <v>0.40250000000000002</v>
      </c>
    </row>
    <row r="106" spans="2:29" ht="29.4" thickBot="1" x14ac:dyDescent="0.35">
      <c r="B106" s="419">
        <v>50</v>
      </c>
      <c r="C106" s="420" t="s">
        <v>1422</v>
      </c>
      <c r="E106" s="419">
        <v>50</v>
      </c>
      <c r="F106" s="420" t="s">
        <v>1422</v>
      </c>
      <c r="I106" s="419">
        <v>50</v>
      </c>
      <c r="J106" s="420" t="s">
        <v>1422</v>
      </c>
      <c r="L106" s="419">
        <v>50</v>
      </c>
      <c r="M106" s="420" t="s">
        <v>1422</v>
      </c>
      <c r="O106" s="449">
        <f>O105+1</f>
        <v>2</v>
      </c>
      <c r="P106" s="402" t="s">
        <v>650</v>
      </c>
      <c r="R106" s="449">
        <f t="shared" si="5"/>
        <v>102</v>
      </c>
      <c r="S106" s="457" t="s">
        <v>1882</v>
      </c>
      <c r="U106" s="449">
        <f t="shared" si="6"/>
        <v>102</v>
      </c>
      <c r="V106" s="457" t="s">
        <v>1882</v>
      </c>
      <c r="Y106" s="449">
        <f t="shared" si="8"/>
        <v>19</v>
      </c>
      <c r="Z106" s="402" t="s">
        <v>1681</v>
      </c>
      <c r="AA106" s="525" t="s">
        <v>1682</v>
      </c>
      <c r="AB106" s="534"/>
      <c r="AC106" s="537"/>
    </row>
    <row r="107" spans="2:29" ht="43.8" thickBot="1" x14ac:dyDescent="0.35">
      <c r="B107" s="419">
        <v>52</v>
      </c>
      <c r="C107" s="420" t="s">
        <v>1422</v>
      </c>
      <c r="E107" s="419">
        <v>52</v>
      </c>
      <c r="F107" s="420" t="s">
        <v>1422</v>
      </c>
      <c r="I107" s="419">
        <v>52</v>
      </c>
      <c r="J107" s="420" t="s">
        <v>1422</v>
      </c>
      <c r="L107" s="419">
        <v>52</v>
      </c>
      <c r="M107" s="420" t="s">
        <v>1422</v>
      </c>
      <c r="O107" s="449">
        <f t="shared" ref="O107:O115" si="11">O106+1</f>
        <v>3</v>
      </c>
      <c r="P107" s="402" t="s">
        <v>693</v>
      </c>
      <c r="R107" s="449">
        <f t="shared" si="5"/>
        <v>103</v>
      </c>
      <c r="S107" s="457" t="s">
        <v>1883</v>
      </c>
      <c r="U107" s="449">
        <f t="shared" si="6"/>
        <v>103</v>
      </c>
      <c r="V107" s="457" t="s">
        <v>1883</v>
      </c>
      <c r="Y107" s="449">
        <f t="shared" si="8"/>
        <v>20</v>
      </c>
      <c r="Z107" s="402" t="s">
        <v>1369</v>
      </c>
      <c r="AA107" s="525" t="s">
        <v>1680</v>
      </c>
      <c r="AB107" s="534"/>
      <c r="AC107" s="537"/>
    </row>
    <row r="108" spans="2:29" ht="43.8" thickBot="1" x14ac:dyDescent="0.35">
      <c r="B108" s="419">
        <v>51</v>
      </c>
      <c r="C108" s="420" t="s">
        <v>1422</v>
      </c>
      <c r="E108" s="419">
        <v>51</v>
      </c>
      <c r="F108" s="420" t="s">
        <v>1422</v>
      </c>
      <c r="I108" s="419">
        <v>51</v>
      </c>
      <c r="J108" s="420" t="s">
        <v>1422</v>
      </c>
      <c r="L108" s="419">
        <v>51</v>
      </c>
      <c r="M108" s="420" t="s">
        <v>1422</v>
      </c>
      <c r="O108" s="449">
        <f t="shared" si="11"/>
        <v>4</v>
      </c>
      <c r="P108" s="402" t="s">
        <v>1402</v>
      </c>
      <c r="R108" s="449">
        <f t="shared" si="5"/>
        <v>104</v>
      </c>
      <c r="S108" s="457" t="s">
        <v>1884</v>
      </c>
      <c r="U108" s="449">
        <f t="shared" si="6"/>
        <v>104</v>
      </c>
      <c r="V108" s="457" t="s">
        <v>1884</v>
      </c>
      <c r="Y108" s="449">
        <f t="shared" si="8"/>
        <v>21</v>
      </c>
      <c r="Z108" s="402" t="s">
        <v>1344</v>
      </c>
      <c r="AA108" s="525" t="s">
        <v>1680</v>
      </c>
      <c r="AB108" s="534"/>
      <c r="AC108" s="537"/>
    </row>
    <row r="109" spans="2:29" ht="43.8" thickBot="1" x14ac:dyDescent="0.35">
      <c r="B109" s="419">
        <v>53</v>
      </c>
      <c r="C109" s="420" t="s">
        <v>1422</v>
      </c>
      <c r="E109" s="419">
        <v>53</v>
      </c>
      <c r="F109" s="420" t="s">
        <v>1422</v>
      </c>
      <c r="I109" s="419">
        <v>53</v>
      </c>
      <c r="J109" s="420" t="s">
        <v>1422</v>
      </c>
      <c r="L109" s="419">
        <v>53</v>
      </c>
      <c r="M109" s="420" t="s">
        <v>1422</v>
      </c>
      <c r="O109" s="449">
        <f t="shared" si="11"/>
        <v>5</v>
      </c>
      <c r="P109" s="402" t="s">
        <v>1412</v>
      </c>
      <c r="R109" s="449">
        <f t="shared" si="5"/>
        <v>105</v>
      </c>
      <c r="S109" s="457" t="s">
        <v>1884</v>
      </c>
      <c r="U109" s="449">
        <f t="shared" si="6"/>
        <v>105</v>
      </c>
      <c r="V109" s="457" t="s">
        <v>1884</v>
      </c>
      <c r="Y109" s="449">
        <f t="shared" si="8"/>
        <v>22</v>
      </c>
      <c r="Z109" s="402" t="s">
        <v>1345</v>
      </c>
      <c r="AA109" s="525" t="s">
        <v>1680</v>
      </c>
      <c r="AB109" s="534"/>
      <c r="AC109" s="537"/>
    </row>
    <row r="110" spans="2:29" ht="43.8" thickBot="1" x14ac:dyDescent="0.35">
      <c r="B110" s="419">
        <v>52</v>
      </c>
      <c r="C110" s="420" t="s">
        <v>1422</v>
      </c>
      <c r="E110" s="419">
        <v>52</v>
      </c>
      <c r="F110" s="420" t="s">
        <v>1422</v>
      </c>
      <c r="I110" s="419">
        <v>52</v>
      </c>
      <c r="J110" s="420" t="s">
        <v>1422</v>
      </c>
      <c r="L110" s="419">
        <v>52</v>
      </c>
      <c r="M110" s="420" t="s">
        <v>1422</v>
      </c>
      <c r="O110" s="449">
        <f t="shared" si="11"/>
        <v>6</v>
      </c>
      <c r="P110" s="402" t="s">
        <v>1413</v>
      </c>
      <c r="R110" s="449">
        <f t="shared" si="5"/>
        <v>106</v>
      </c>
      <c r="S110" s="457" t="s">
        <v>1885</v>
      </c>
      <c r="U110" s="449">
        <f t="shared" si="6"/>
        <v>106</v>
      </c>
      <c r="V110" s="457" t="s">
        <v>1885</v>
      </c>
      <c r="Y110" s="449">
        <f t="shared" si="8"/>
        <v>23</v>
      </c>
      <c r="Z110" s="402" t="s">
        <v>1346</v>
      </c>
      <c r="AA110" s="525" t="s">
        <v>1680</v>
      </c>
      <c r="AB110" s="534"/>
      <c r="AC110" s="537"/>
    </row>
    <row r="111" spans="2:29" ht="43.8" thickBot="1" x14ac:dyDescent="0.35">
      <c r="B111" s="419">
        <f>B110+1</f>
        <v>53</v>
      </c>
      <c r="C111" s="420" t="s">
        <v>1422</v>
      </c>
      <c r="E111" s="419">
        <f>E110+1</f>
        <v>53</v>
      </c>
      <c r="F111" s="420" t="s">
        <v>1422</v>
      </c>
      <c r="I111" s="419">
        <f>I110+1</f>
        <v>53</v>
      </c>
      <c r="J111" s="420" t="s">
        <v>1422</v>
      </c>
      <c r="L111" s="419">
        <f>L110+1</f>
        <v>53</v>
      </c>
      <c r="M111" s="420" t="s">
        <v>1422</v>
      </c>
      <c r="O111" s="449">
        <f t="shared" si="11"/>
        <v>7</v>
      </c>
      <c r="P111" s="402" t="s">
        <v>1414</v>
      </c>
      <c r="R111" s="449">
        <f t="shared" si="5"/>
        <v>107</v>
      </c>
      <c r="S111" s="457" t="s">
        <v>1886</v>
      </c>
      <c r="U111" s="449">
        <f t="shared" si="6"/>
        <v>107</v>
      </c>
      <c r="V111" s="457" t="s">
        <v>1886</v>
      </c>
      <c r="Y111" s="449">
        <f t="shared" si="8"/>
        <v>24</v>
      </c>
      <c r="Z111" s="402" t="s">
        <v>1347</v>
      </c>
      <c r="AA111" s="525" t="s">
        <v>1680</v>
      </c>
      <c r="AB111" s="534"/>
      <c r="AC111" s="537"/>
    </row>
    <row r="112" spans="2:29" ht="43.8" thickBot="1" x14ac:dyDescent="0.35">
      <c r="B112" s="419">
        <f t="shared" ref="B112:B175" si="12">B111+1</f>
        <v>54</v>
      </c>
      <c r="C112" s="420" t="s">
        <v>1422</v>
      </c>
      <c r="E112" s="419">
        <f t="shared" ref="E112:E175" si="13">E111+1</f>
        <v>54</v>
      </c>
      <c r="F112" s="420" t="s">
        <v>1422</v>
      </c>
      <c r="I112" s="419">
        <f t="shared" ref="I112:I175" si="14">I111+1</f>
        <v>54</v>
      </c>
      <c r="J112" s="420" t="s">
        <v>1422</v>
      </c>
      <c r="L112" s="419">
        <f t="shared" ref="L112:L175" si="15">L111+1</f>
        <v>54</v>
      </c>
      <c r="M112" s="420" t="s">
        <v>1422</v>
      </c>
      <c r="O112" s="449">
        <f t="shared" si="11"/>
        <v>8</v>
      </c>
      <c r="P112" s="402" t="s">
        <v>1415</v>
      </c>
      <c r="R112" s="449">
        <f t="shared" si="5"/>
        <v>108</v>
      </c>
      <c r="S112" s="457" t="s">
        <v>1887</v>
      </c>
      <c r="U112" s="449">
        <f t="shared" si="6"/>
        <v>108</v>
      </c>
      <c r="V112" s="457" t="s">
        <v>1887</v>
      </c>
      <c r="Y112" s="449">
        <f t="shared" si="8"/>
        <v>25</v>
      </c>
      <c r="Z112" s="402" t="s">
        <v>1347</v>
      </c>
      <c r="AA112" s="525" t="s">
        <v>1680</v>
      </c>
      <c r="AB112" s="534"/>
      <c r="AC112" s="537"/>
    </row>
    <row r="113" spans="2:29" ht="43.8" thickBot="1" x14ac:dyDescent="0.35">
      <c r="B113" s="419">
        <f t="shared" si="12"/>
        <v>55</v>
      </c>
      <c r="C113" s="420" t="s">
        <v>1422</v>
      </c>
      <c r="E113" s="419">
        <f t="shared" si="13"/>
        <v>55</v>
      </c>
      <c r="F113" s="420" t="s">
        <v>1422</v>
      </c>
      <c r="I113" s="419">
        <f t="shared" si="14"/>
        <v>55</v>
      </c>
      <c r="J113" s="420" t="s">
        <v>1422</v>
      </c>
      <c r="L113" s="419">
        <f t="shared" si="15"/>
        <v>55</v>
      </c>
      <c r="M113" s="420" t="s">
        <v>1422</v>
      </c>
      <c r="O113" s="449">
        <f t="shared" si="11"/>
        <v>9</v>
      </c>
      <c r="P113" s="402" t="s">
        <v>1416</v>
      </c>
      <c r="R113" s="449">
        <f t="shared" si="5"/>
        <v>109</v>
      </c>
      <c r="S113" s="457" t="s">
        <v>1888</v>
      </c>
      <c r="U113" s="449">
        <f t="shared" si="6"/>
        <v>109</v>
      </c>
      <c r="V113" s="457" t="s">
        <v>1888</v>
      </c>
      <c r="Y113" s="449">
        <f t="shared" si="8"/>
        <v>26</v>
      </c>
      <c r="Z113" s="402" t="s">
        <v>1348</v>
      </c>
      <c r="AA113" s="525" t="s">
        <v>1680</v>
      </c>
      <c r="AB113" s="534"/>
      <c r="AC113" s="537"/>
    </row>
    <row r="114" spans="2:29" ht="43.8" thickBot="1" x14ac:dyDescent="0.35">
      <c r="B114" s="419">
        <f t="shared" si="12"/>
        <v>56</v>
      </c>
      <c r="C114" s="420" t="s">
        <v>1422</v>
      </c>
      <c r="E114" s="419">
        <f t="shared" si="13"/>
        <v>56</v>
      </c>
      <c r="F114" s="420" t="s">
        <v>1422</v>
      </c>
      <c r="I114" s="419">
        <f t="shared" si="14"/>
        <v>56</v>
      </c>
      <c r="J114" s="420" t="s">
        <v>1422</v>
      </c>
      <c r="L114" s="419">
        <f t="shared" si="15"/>
        <v>56</v>
      </c>
      <c r="M114" s="420" t="s">
        <v>1422</v>
      </c>
      <c r="O114" s="449">
        <f t="shared" si="11"/>
        <v>10</v>
      </c>
      <c r="P114" s="402" t="s">
        <v>1417</v>
      </c>
      <c r="R114" s="449">
        <f t="shared" si="5"/>
        <v>110</v>
      </c>
      <c r="S114" s="457" t="s">
        <v>1889</v>
      </c>
      <c r="U114" s="449">
        <f t="shared" si="6"/>
        <v>110</v>
      </c>
      <c r="V114" s="457" t="s">
        <v>1889</v>
      </c>
      <c r="Y114" s="449">
        <f t="shared" si="8"/>
        <v>27</v>
      </c>
      <c r="Z114" s="402" t="s">
        <v>1348</v>
      </c>
      <c r="AA114" s="525" t="s">
        <v>1680</v>
      </c>
      <c r="AB114" s="534"/>
      <c r="AC114" s="537"/>
    </row>
    <row r="115" spans="2:29" ht="43.8" thickBot="1" x14ac:dyDescent="0.35">
      <c r="B115" s="419">
        <f t="shared" si="12"/>
        <v>57</v>
      </c>
      <c r="C115" s="420" t="s">
        <v>1422</v>
      </c>
      <c r="E115" s="419">
        <f t="shared" si="13"/>
        <v>57</v>
      </c>
      <c r="F115" s="420" t="s">
        <v>1422</v>
      </c>
      <c r="I115" s="419">
        <f t="shared" si="14"/>
        <v>57</v>
      </c>
      <c r="J115" s="420" t="s">
        <v>1422</v>
      </c>
      <c r="L115" s="419">
        <f t="shared" si="15"/>
        <v>57</v>
      </c>
      <c r="M115" s="420" t="s">
        <v>1422</v>
      </c>
      <c r="O115" s="449">
        <f t="shared" si="11"/>
        <v>11</v>
      </c>
      <c r="P115" s="402" t="s">
        <v>1418</v>
      </c>
      <c r="R115" s="449">
        <f t="shared" si="5"/>
        <v>111</v>
      </c>
      <c r="S115" s="457" t="s">
        <v>1890</v>
      </c>
      <c r="U115" s="449">
        <f t="shared" si="6"/>
        <v>111</v>
      </c>
      <c r="V115" s="457" t="s">
        <v>1890</v>
      </c>
      <c r="Y115" s="449">
        <f t="shared" si="8"/>
        <v>28</v>
      </c>
      <c r="Z115" s="402" t="s">
        <v>1349</v>
      </c>
      <c r="AA115" s="525" t="s">
        <v>1680</v>
      </c>
      <c r="AB115" s="534"/>
      <c r="AC115" s="537"/>
    </row>
    <row r="116" spans="2:29" ht="43.8" thickBot="1" x14ac:dyDescent="0.35">
      <c r="B116" s="419">
        <f t="shared" si="12"/>
        <v>58</v>
      </c>
      <c r="C116" s="420" t="s">
        <v>1422</v>
      </c>
      <c r="E116" s="419">
        <f t="shared" si="13"/>
        <v>58</v>
      </c>
      <c r="F116" s="420" t="s">
        <v>1422</v>
      </c>
      <c r="I116" s="419">
        <f t="shared" si="14"/>
        <v>58</v>
      </c>
      <c r="J116" s="420" t="s">
        <v>1422</v>
      </c>
      <c r="L116" s="419">
        <f t="shared" si="15"/>
        <v>58</v>
      </c>
      <c r="M116" s="420" t="s">
        <v>1422</v>
      </c>
      <c r="R116" s="449">
        <f t="shared" si="5"/>
        <v>112</v>
      </c>
      <c r="S116" s="457" t="s">
        <v>1895</v>
      </c>
      <c r="U116" s="449">
        <f t="shared" si="6"/>
        <v>112</v>
      </c>
      <c r="V116" s="457" t="s">
        <v>1895</v>
      </c>
      <c r="Y116" s="449">
        <f t="shared" si="8"/>
        <v>29</v>
      </c>
      <c r="Z116" s="402" t="s">
        <v>1350</v>
      </c>
      <c r="AA116" s="525" t="s">
        <v>1680</v>
      </c>
      <c r="AB116" s="534"/>
      <c r="AC116" s="537"/>
    </row>
    <row r="117" spans="2:29" ht="43.8" thickBot="1" x14ac:dyDescent="0.35">
      <c r="B117" s="419">
        <f t="shared" si="12"/>
        <v>59</v>
      </c>
      <c r="C117" s="420" t="s">
        <v>1423</v>
      </c>
      <c r="E117" s="419">
        <f t="shared" si="13"/>
        <v>59</v>
      </c>
      <c r="F117" s="420" t="s">
        <v>1423</v>
      </c>
      <c r="I117" s="419">
        <f t="shared" si="14"/>
        <v>59</v>
      </c>
      <c r="J117" s="420" t="s">
        <v>1423</v>
      </c>
      <c r="L117" s="419">
        <f t="shared" si="15"/>
        <v>59</v>
      </c>
      <c r="M117" s="420" t="s">
        <v>1423</v>
      </c>
      <c r="O117" s="386" t="s">
        <v>1151</v>
      </c>
      <c r="P117" s="389"/>
      <c r="R117" s="449">
        <f t="shared" si="5"/>
        <v>113</v>
      </c>
      <c r="S117" s="457" t="s">
        <v>1905</v>
      </c>
      <c r="U117" s="449">
        <f t="shared" si="6"/>
        <v>113</v>
      </c>
      <c r="V117" s="457" t="s">
        <v>1905</v>
      </c>
      <c r="Y117" s="449">
        <f t="shared" si="8"/>
        <v>30</v>
      </c>
      <c r="Z117" s="402" t="s">
        <v>1351</v>
      </c>
      <c r="AA117" s="525" t="s">
        <v>1680</v>
      </c>
      <c r="AB117" s="534"/>
      <c r="AC117" s="537"/>
    </row>
    <row r="118" spans="2:29" ht="43.8" thickBot="1" x14ac:dyDescent="0.35">
      <c r="B118" s="419">
        <f t="shared" si="12"/>
        <v>60</v>
      </c>
      <c r="C118" s="420" t="s">
        <v>1423</v>
      </c>
      <c r="E118" s="419">
        <f t="shared" si="13"/>
        <v>60</v>
      </c>
      <c r="F118" s="420" t="s">
        <v>1423</v>
      </c>
      <c r="I118" s="419">
        <f t="shared" si="14"/>
        <v>60</v>
      </c>
      <c r="J118" s="420" t="s">
        <v>1423</v>
      </c>
      <c r="L118" s="419">
        <f t="shared" si="15"/>
        <v>60</v>
      </c>
      <c r="M118" s="420" t="s">
        <v>1423</v>
      </c>
      <c r="P118" s="389"/>
      <c r="R118" s="449">
        <f t="shared" si="5"/>
        <v>114</v>
      </c>
      <c r="S118" s="457" t="s">
        <v>1903</v>
      </c>
      <c r="U118" s="449">
        <f t="shared" si="6"/>
        <v>114</v>
      </c>
      <c r="V118" s="457" t="s">
        <v>1903</v>
      </c>
      <c r="Y118" s="449">
        <f t="shared" si="8"/>
        <v>31</v>
      </c>
      <c r="Z118" s="402" t="s">
        <v>1352</v>
      </c>
      <c r="AA118" s="525" t="s">
        <v>1680</v>
      </c>
      <c r="AB118" s="534"/>
      <c r="AC118" s="537"/>
    </row>
    <row r="119" spans="2:29" ht="43.8" thickBot="1" x14ac:dyDescent="0.35">
      <c r="B119" s="419">
        <f t="shared" si="12"/>
        <v>61</v>
      </c>
      <c r="C119" s="420" t="s">
        <v>1423</v>
      </c>
      <c r="E119" s="419">
        <f t="shared" si="13"/>
        <v>61</v>
      </c>
      <c r="F119" s="420" t="s">
        <v>1423</v>
      </c>
      <c r="I119" s="419">
        <f t="shared" si="14"/>
        <v>61</v>
      </c>
      <c r="J119" s="420" t="s">
        <v>1423</v>
      </c>
      <c r="L119" s="419">
        <f t="shared" si="15"/>
        <v>61</v>
      </c>
      <c r="M119" s="420" t="s">
        <v>1423</v>
      </c>
      <c r="O119" s="462">
        <v>0</v>
      </c>
      <c r="P119" s="401"/>
      <c r="R119" s="449">
        <f t="shared" si="5"/>
        <v>115</v>
      </c>
      <c r="S119" s="457" t="s">
        <v>1927</v>
      </c>
      <c r="U119" s="449">
        <f t="shared" si="6"/>
        <v>115</v>
      </c>
      <c r="V119" s="457" t="s">
        <v>1927</v>
      </c>
      <c r="Y119" s="449">
        <f t="shared" si="8"/>
        <v>32</v>
      </c>
      <c r="Z119" s="402" t="s">
        <v>1353</v>
      </c>
      <c r="AA119" s="525" t="s">
        <v>1680</v>
      </c>
      <c r="AB119" s="534"/>
      <c r="AC119" s="537"/>
    </row>
    <row r="120" spans="2:29" ht="43.8" thickBot="1" x14ac:dyDescent="0.35">
      <c r="B120" s="419">
        <f t="shared" si="12"/>
        <v>62</v>
      </c>
      <c r="C120" s="420" t="s">
        <v>1423</v>
      </c>
      <c r="E120" s="419">
        <f t="shared" si="13"/>
        <v>62</v>
      </c>
      <c r="F120" s="420" t="s">
        <v>1423</v>
      </c>
      <c r="I120" s="419">
        <f t="shared" si="14"/>
        <v>62</v>
      </c>
      <c r="J120" s="420" t="s">
        <v>1423</v>
      </c>
      <c r="L120" s="419">
        <f t="shared" si="15"/>
        <v>62</v>
      </c>
      <c r="M120" s="420" t="s">
        <v>1423</v>
      </c>
      <c r="R120" s="449">
        <f t="shared" si="5"/>
        <v>116</v>
      </c>
      <c r="S120" s="457" t="s">
        <v>1896</v>
      </c>
      <c r="U120" s="449">
        <f t="shared" si="6"/>
        <v>116</v>
      </c>
      <c r="V120" s="457" t="s">
        <v>1896</v>
      </c>
      <c r="Y120" s="449">
        <f t="shared" si="8"/>
        <v>33</v>
      </c>
      <c r="Z120" s="402" t="s">
        <v>1354</v>
      </c>
      <c r="AA120" s="525" t="s">
        <v>1680</v>
      </c>
      <c r="AB120" s="534"/>
      <c r="AC120" s="537"/>
    </row>
    <row r="121" spans="2:29" ht="43.8" thickBot="1" x14ac:dyDescent="0.35">
      <c r="B121" s="419">
        <f t="shared" si="12"/>
        <v>63</v>
      </c>
      <c r="C121" s="420" t="s">
        <v>1423</v>
      </c>
      <c r="E121" s="419">
        <f t="shared" si="13"/>
        <v>63</v>
      </c>
      <c r="F121" s="420" t="s">
        <v>1423</v>
      </c>
      <c r="I121" s="419">
        <f t="shared" si="14"/>
        <v>63</v>
      </c>
      <c r="J121" s="420" t="s">
        <v>1423</v>
      </c>
      <c r="L121" s="419">
        <f t="shared" si="15"/>
        <v>63</v>
      </c>
      <c r="M121" s="420" t="s">
        <v>1423</v>
      </c>
      <c r="O121" s="386" t="s">
        <v>1745</v>
      </c>
      <c r="P121" s="463" t="s">
        <v>1747</v>
      </c>
      <c r="R121" s="449">
        <f t="shared" si="5"/>
        <v>117</v>
      </c>
      <c r="S121" s="457" t="s">
        <v>1897</v>
      </c>
      <c r="U121" s="449">
        <f t="shared" si="6"/>
        <v>117</v>
      </c>
      <c r="V121" s="457" t="s">
        <v>1897</v>
      </c>
      <c r="Y121" s="449">
        <f t="shared" si="8"/>
        <v>34</v>
      </c>
      <c r="Z121" s="402" t="s">
        <v>1355</v>
      </c>
      <c r="AA121" s="525" t="s">
        <v>1680</v>
      </c>
      <c r="AB121" s="534"/>
      <c r="AC121" s="537"/>
    </row>
    <row r="122" spans="2:29" ht="43.8" thickBot="1" x14ac:dyDescent="0.35">
      <c r="B122" s="419">
        <f t="shared" si="12"/>
        <v>64</v>
      </c>
      <c r="C122" s="420" t="s">
        <v>1423</v>
      </c>
      <c r="E122" s="419">
        <f t="shared" si="13"/>
        <v>64</v>
      </c>
      <c r="F122" s="420" t="s">
        <v>1423</v>
      </c>
      <c r="I122" s="419">
        <f t="shared" si="14"/>
        <v>64</v>
      </c>
      <c r="J122" s="420" t="s">
        <v>1423</v>
      </c>
      <c r="L122" s="419">
        <f t="shared" si="15"/>
        <v>64</v>
      </c>
      <c r="M122" s="420" t="s">
        <v>1423</v>
      </c>
      <c r="R122" s="449">
        <f t="shared" si="5"/>
        <v>118</v>
      </c>
      <c r="S122" s="457" t="s">
        <v>1898</v>
      </c>
      <c r="U122" s="449">
        <f t="shared" si="6"/>
        <v>118</v>
      </c>
      <c r="V122" s="457" t="s">
        <v>1898</v>
      </c>
      <c r="Y122" s="449">
        <f t="shared" si="8"/>
        <v>35</v>
      </c>
      <c r="Z122" s="402" t="s">
        <v>1356</v>
      </c>
      <c r="AA122" s="525" t="s">
        <v>1680</v>
      </c>
      <c r="AB122" s="534"/>
      <c r="AC122" s="537"/>
    </row>
    <row r="123" spans="2:29" ht="43.8" thickBot="1" x14ac:dyDescent="0.35">
      <c r="B123" s="419">
        <f t="shared" si="12"/>
        <v>65</v>
      </c>
      <c r="C123" s="420" t="s">
        <v>1423</v>
      </c>
      <c r="E123" s="419">
        <f t="shared" si="13"/>
        <v>65</v>
      </c>
      <c r="F123" s="420" t="s">
        <v>1423</v>
      </c>
      <c r="I123" s="419">
        <f t="shared" si="14"/>
        <v>65</v>
      </c>
      <c r="J123" s="420" t="s">
        <v>1423</v>
      </c>
      <c r="L123" s="419">
        <f t="shared" si="15"/>
        <v>65</v>
      </c>
      <c r="M123" s="420" t="s">
        <v>1423</v>
      </c>
      <c r="R123" s="449">
        <f t="shared" si="5"/>
        <v>119</v>
      </c>
      <c r="S123" s="457" t="s">
        <v>1899</v>
      </c>
      <c r="U123" s="449">
        <f t="shared" si="6"/>
        <v>119</v>
      </c>
      <c r="V123" s="457" t="s">
        <v>1899</v>
      </c>
      <c r="Y123" s="449">
        <f t="shared" si="8"/>
        <v>36</v>
      </c>
      <c r="Z123" s="402" t="s">
        <v>1357</v>
      </c>
      <c r="AA123" s="525" t="s">
        <v>1680</v>
      </c>
      <c r="AB123" s="534"/>
      <c r="AC123" s="537"/>
    </row>
    <row r="124" spans="2:29" ht="43.8" thickBot="1" x14ac:dyDescent="0.35">
      <c r="B124" s="419">
        <f t="shared" si="12"/>
        <v>66</v>
      </c>
      <c r="C124" s="420" t="s">
        <v>1423</v>
      </c>
      <c r="E124" s="419">
        <f t="shared" si="13"/>
        <v>66</v>
      </c>
      <c r="F124" s="420" t="s">
        <v>1423</v>
      </c>
      <c r="I124" s="419">
        <f t="shared" si="14"/>
        <v>66</v>
      </c>
      <c r="J124" s="420" t="s">
        <v>1423</v>
      </c>
      <c r="L124" s="419">
        <f t="shared" si="15"/>
        <v>66</v>
      </c>
      <c r="M124" s="420" t="s">
        <v>1423</v>
      </c>
      <c r="R124" s="449">
        <f t="shared" si="5"/>
        <v>120</v>
      </c>
      <c r="S124" s="457" t="s">
        <v>1900</v>
      </c>
      <c r="U124" s="449">
        <f t="shared" si="6"/>
        <v>120</v>
      </c>
      <c r="V124" s="457" t="s">
        <v>1900</v>
      </c>
      <c r="Y124" s="449">
        <f t="shared" si="8"/>
        <v>37</v>
      </c>
      <c r="Z124" s="402" t="s">
        <v>1358</v>
      </c>
      <c r="AA124" s="525" t="s">
        <v>1680</v>
      </c>
      <c r="AB124" s="534"/>
      <c r="AC124" s="537"/>
    </row>
    <row r="125" spans="2:29" ht="29.4" thickBot="1" x14ac:dyDescent="0.35">
      <c r="B125" s="419">
        <f t="shared" si="12"/>
        <v>67</v>
      </c>
      <c r="C125" s="420" t="s">
        <v>1423</v>
      </c>
      <c r="E125" s="419">
        <f t="shared" si="13"/>
        <v>67</v>
      </c>
      <c r="F125" s="420" t="s">
        <v>1423</v>
      </c>
      <c r="I125" s="419">
        <f t="shared" si="14"/>
        <v>67</v>
      </c>
      <c r="J125" s="420" t="s">
        <v>1423</v>
      </c>
      <c r="L125" s="419">
        <f t="shared" si="15"/>
        <v>67</v>
      </c>
      <c r="M125" s="420" t="s">
        <v>1423</v>
      </c>
      <c r="R125" s="449">
        <f t="shared" si="5"/>
        <v>121</v>
      </c>
      <c r="S125" s="457" t="s">
        <v>1901</v>
      </c>
      <c r="U125" s="449">
        <f t="shared" si="6"/>
        <v>121</v>
      </c>
      <c r="V125" s="457" t="s">
        <v>1901</v>
      </c>
      <c r="AB125">
        <f>SUM(AB88:AB124)</f>
        <v>1000</v>
      </c>
      <c r="AC125">
        <f>SUM(AC88:AC124)</f>
        <v>15.038999999999998</v>
      </c>
    </row>
    <row r="126" spans="2:29" ht="29.4" thickBot="1" x14ac:dyDescent="0.35">
      <c r="B126" s="419">
        <f t="shared" si="12"/>
        <v>68</v>
      </c>
      <c r="C126" s="420" t="s">
        <v>1423</v>
      </c>
      <c r="E126" s="419">
        <f t="shared" si="13"/>
        <v>68</v>
      </c>
      <c r="F126" s="420" t="s">
        <v>1423</v>
      </c>
      <c r="I126" s="419">
        <f t="shared" si="14"/>
        <v>68</v>
      </c>
      <c r="J126" s="420" t="s">
        <v>1423</v>
      </c>
      <c r="L126" s="419">
        <f t="shared" si="15"/>
        <v>68</v>
      </c>
      <c r="M126" s="420" t="s">
        <v>1423</v>
      </c>
      <c r="R126" s="449">
        <f t="shared" si="5"/>
        <v>122</v>
      </c>
      <c r="S126" s="457" t="s">
        <v>1902</v>
      </c>
      <c r="U126" s="449">
        <f t="shared" si="6"/>
        <v>122</v>
      </c>
      <c r="V126" s="457" t="s">
        <v>1902</v>
      </c>
    </row>
    <row r="127" spans="2:29" ht="15" thickBot="1" x14ac:dyDescent="0.35">
      <c r="B127" s="419">
        <f t="shared" si="12"/>
        <v>69</v>
      </c>
      <c r="C127" s="420" t="s">
        <v>1423</v>
      </c>
      <c r="E127" s="419">
        <f t="shared" si="13"/>
        <v>69</v>
      </c>
      <c r="F127" s="420" t="s">
        <v>1423</v>
      </c>
      <c r="I127" s="419">
        <f t="shared" si="14"/>
        <v>69</v>
      </c>
      <c r="J127" s="420" t="s">
        <v>1423</v>
      </c>
      <c r="L127" s="419">
        <f t="shared" si="15"/>
        <v>69</v>
      </c>
      <c r="M127" s="420" t="s">
        <v>1423</v>
      </c>
    </row>
    <row r="128" spans="2:29" ht="15" thickBot="1" x14ac:dyDescent="0.35">
      <c r="B128" s="419">
        <f t="shared" si="12"/>
        <v>70</v>
      </c>
      <c r="C128" s="420" t="s">
        <v>1423</v>
      </c>
      <c r="E128" s="419">
        <f t="shared" si="13"/>
        <v>70</v>
      </c>
      <c r="F128" s="420" t="s">
        <v>1423</v>
      </c>
      <c r="I128" s="419">
        <f t="shared" si="14"/>
        <v>70</v>
      </c>
      <c r="J128" s="420" t="s">
        <v>1423</v>
      </c>
      <c r="L128" s="419">
        <f t="shared" si="15"/>
        <v>70</v>
      </c>
      <c r="M128" s="420" t="s">
        <v>1423</v>
      </c>
      <c r="R128" s="386" t="s">
        <v>1140</v>
      </c>
      <c r="U128" s="386" t="s">
        <v>1140</v>
      </c>
    </row>
    <row r="129" spans="2:25" ht="29.4" thickBot="1" x14ac:dyDescent="0.35">
      <c r="B129" s="419">
        <f t="shared" si="12"/>
        <v>71</v>
      </c>
      <c r="C129" s="420" t="s">
        <v>1423</v>
      </c>
      <c r="E129" s="419">
        <f t="shared" si="13"/>
        <v>71</v>
      </c>
      <c r="F129" s="420" t="s">
        <v>1423</v>
      </c>
      <c r="I129" s="419">
        <f t="shared" si="14"/>
        <v>71</v>
      </c>
      <c r="J129" s="420" t="s">
        <v>1423</v>
      </c>
      <c r="L129" s="419">
        <f t="shared" si="15"/>
        <v>71</v>
      </c>
      <c r="M129" s="420" t="s">
        <v>1423</v>
      </c>
      <c r="R129" s="461">
        <v>1</v>
      </c>
      <c r="S129" s="462" t="s">
        <v>1800</v>
      </c>
      <c r="T129" s="432" t="s">
        <v>1949</v>
      </c>
      <c r="U129" s="461">
        <v>1</v>
      </c>
      <c r="V129" s="462"/>
      <c r="W129" s="432" t="s">
        <v>1949</v>
      </c>
    </row>
    <row r="130" spans="2:25" ht="29.4" thickBot="1" x14ac:dyDescent="0.35">
      <c r="B130" s="419">
        <f t="shared" si="12"/>
        <v>72</v>
      </c>
      <c r="C130" s="420" t="s">
        <v>1423</v>
      </c>
      <c r="E130" s="419">
        <f t="shared" si="13"/>
        <v>72</v>
      </c>
      <c r="F130" s="420" t="s">
        <v>1423</v>
      </c>
      <c r="I130" s="419">
        <f t="shared" si="14"/>
        <v>72</v>
      </c>
      <c r="J130" s="420" t="s">
        <v>1423</v>
      </c>
      <c r="L130" s="419">
        <f t="shared" si="15"/>
        <v>72</v>
      </c>
      <c r="M130" s="420" t="s">
        <v>1423</v>
      </c>
      <c r="R130" s="449">
        <f>R129+1</f>
        <v>2</v>
      </c>
      <c r="S130" s="457" t="s">
        <v>1870</v>
      </c>
    </row>
    <row r="131" spans="2:25" ht="29.4" thickBot="1" x14ac:dyDescent="0.35">
      <c r="B131" s="419">
        <f t="shared" si="12"/>
        <v>73</v>
      </c>
      <c r="C131" s="420" t="s">
        <v>1423</v>
      </c>
      <c r="E131" s="419">
        <f t="shared" si="13"/>
        <v>73</v>
      </c>
      <c r="F131" s="420" t="s">
        <v>1423</v>
      </c>
      <c r="I131" s="419">
        <f t="shared" si="14"/>
        <v>73</v>
      </c>
      <c r="J131" s="420" t="s">
        <v>1423</v>
      </c>
      <c r="L131" s="419">
        <f t="shared" si="15"/>
        <v>73</v>
      </c>
      <c r="M131" s="420" t="s">
        <v>1423</v>
      </c>
      <c r="R131" s="449">
        <f t="shared" ref="R131:R167" si="16">R130+1</f>
        <v>3</v>
      </c>
      <c r="S131" s="457" t="s">
        <v>1873</v>
      </c>
      <c r="U131" s="386" t="s">
        <v>1145</v>
      </c>
      <c r="V131" s="399"/>
    </row>
    <row r="132" spans="2:25" ht="29.4" thickBot="1" x14ac:dyDescent="0.35">
      <c r="B132" s="419">
        <f t="shared" si="12"/>
        <v>74</v>
      </c>
      <c r="C132" s="420" t="s">
        <v>667</v>
      </c>
      <c r="E132" s="419">
        <f t="shared" si="13"/>
        <v>74</v>
      </c>
      <c r="F132" s="420" t="s">
        <v>667</v>
      </c>
      <c r="I132" s="419">
        <f t="shared" si="14"/>
        <v>74</v>
      </c>
      <c r="J132" s="420" t="s">
        <v>667</v>
      </c>
      <c r="L132" s="419">
        <f t="shared" si="15"/>
        <v>74</v>
      </c>
      <c r="M132" s="420" t="s">
        <v>667</v>
      </c>
      <c r="R132" s="449">
        <f t="shared" si="16"/>
        <v>4</v>
      </c>
      <c r="S132" s="457" t="s">
        <v>1872</v>
      </c>
      <c r="U132" s="461">
        <v>1</v>
      </c>
      <c r="V132" s="402"/>
    </row>
    <row r="133" spans="2:25" ht="29.4" thickBot="1" x14ac:dyDescent="0.35">
      <c r="B133" s="419">
        <f t="shared" si="12"/>
        <v>75</v>
      </c>
      <c r="C133" s="420" t="s">
        <v>893</v>
      </c>
      <c r="E133" s="419">
        <f t="shared" si="13"/>
        <v>75</v>
      </c>
      <c r="F133" s="420" t="s">
        <v>893</v>
      </c>
      <c r="I133" s="419">
        <f t="shared" si="14"/>
        <v>75</v>
      </c>
      <c r="J133" s="420" t="s">
        <v>893</v>
      </c>
      <c r="L133" s="419">
        <f t="shared" si="15"/>
        <v>75</v>
      </c>
      <c r="M133" s="420" t="s">
        <v>893</v>
      </c>
      <c r="R133" s="449">
        <f t="shared" si="16"/>
        <v>5</v>
      </c>
      <c r="S133" s="457" t="s">
        <v>1871</v>
      </c>
    </row>
    <row r="134" spans="2:25" ht="29.4" thickBot="1" x14ac:dyDescent="0.35">
      <c r="B134" s="419">
        <f t="shared" si="12"/>
        <v>76</v>
      </c>
      <c r="C134" s="420" t="s">
        <v>663</v>
      </c>
      <c r="E134" s="419">
        <f t="shared" si="13"/>
        <v>76</v>
      </c>
      <c r="F134" s="420" t="s">
        <v>663</v>
      </c>
      <c r="I134" s="419">
        <f t="shared" si="14"/>
        <v>76</v>
      </c>
      <c r="J134" s="420" t="s">
        <v>663</v>
      </c>
      <c r="L134" s="419">
        <f t="shared" si="15"/>
        <v>76</v>
      </c>
      <c r="M134" s="420" t="s">
        <v>663</v>
      </c>
      <c r="R134" s="449">
        <f t="shared" si="16"/>
        <v>6</v>
      </c>
      <c r="S134" s="457" t="s">
        <v>1874</v>
      </c>
      <c r="U134" s="386" t="s">
        <v>1150</v>
      </c>
    </row>
    <row r="135" spans="2:25" ht="29.4" thickBot="1" x14ac:dyDescent="0.35">
      <c r="B135" s="419">
        <f t="shared" si="12"/>
        <v>77</v>
      </c>
      <c r="C135" s="420" t="s">
        <v>664</v>
      </c>
      <c r="E135" s="419">
        <f t="shared" si="13"/>
        <v>77</v>
      </c>
      <c r="F135" s="420" t="s">
        <v>664</v>
      </c>
      <c r="I135" s="419">
        <f t="shared" si="14"/>
        <v>77</v>
      </c>
      <c r="J135" s="420" t="s">
        <v>664</v>
      </c>
      <c r="L135" s="419">
        <f t="shared" si="15"/>
        <v>77</v>
      </c>
      <c r="M135" s="420" t="s">
        <v>664</v>
      </c>
      <c r="R135" s="449">
        <f t="shared" si="16"/>
        <v>7</v>
      </c>
      <c r="S135" s="457" t="s">
        <v>1875</v>
      </c>
      <c r="V135" s="389"/>
    </row>
    <row r="136" spans="2:25" ht="29.4" thickBot="1" x14ac:dyDescent="0.35">
      <c r="B136" s="419">
        <f t="shared" si="12"/>
        <v>78</v>
      </c>
      <c r="C136" s="420" t="s">
        <v>665</v>
      </c>
      <c r="E136" s="419">
        <f t="shared" si="13"/>
        <v>78</v>
      </c>
      <c r="F136" s="420" t="s">
        <v>665</v>
      </c>
      <c r="I136" s="419">
        <f t="shared" si="14"/>
        <v>78</v>
      </c>
      <c r="J136" s="420" t="s">
        <v>665</v>
      </c>
      <c r="L136" s="419">
        <f t="shared" si="15"/>
        <v>78</v>
      </c>
      <c r="M136" s="420" t="s">
        <v>665</v>
      </c>
      <c r="R136" s="449">
        <f t="shared" si="16"/>
        <v>8</v>
      </c>
      <c r="S136" s="457" t="s">
        <v>1876</v>
      </c>
      <c r="U136" s="461">
        <f>U135+1</f>
        <v>1</v>
      </c>
      <c r="V136" s="402" t="s">
        <v>1417</v>
      </c>
    </row>
    <row r="137" spans="2:25" ht="29.4" thickBot="1" x14ac:dyDescent="0.35">
      <c r="B137" s="419">
        <f t="shared" si="12"/>
        <v>79</v>
      </c>
      <c r="C137" s="420" t="s">
        <v>671</v>
      </c>
      <c r="E137" s="419">
        <f t="shared" si="13"/>
        <v>79</v>
      </c>
      <c r="F137" s="420" t="s">
        <v>671</v>
      </c>
      <c r="I137" s="419">
        <f t="shared" si="14"/>
        <v>79</v>
      </c>
      <c r="J137" s="420" t="s">
        <v>671</v>
      </c>
      <c r="L137" s="419">
        <f t="shared" si="15"/>
        <v>79</v>
      </c>
      <c r="M137" s="420" t="s">
        <v>671</v>
      </c>
      <c r="R137" s="449">
        <f t="shared" si="16"/>
        <v>9</v>
      </c>
      <c r="S137" s="457" t="s">
        <v>1877</v>
      </c>
      <c r="U137" s="461">
        <v>2</v>
      </c>
      <c r="V137" s="402" t="s">
        <v>1418</v>
      </c>
    </row>
    <row r="138" spans="2:25" ht="29.4" thickBot="1" x14ac:dyDescent="0.35">
      <c r="B138" s="419">
        <f t="shared" si="12"/>
        <v>80</v>
      </c>
      <c r="C138" s="420" t="s">
        <v>662</v>
      </c>
      <c r="E138" s="419">
        <f t="shared" si="13"/>
        <v>80</v>
      </c>
      <c r="F138" s="420" t="s">
        <v>662</v>
      </c>
      <c r="I138" s="419">
        <f t="shared" si="14"/>
        <v>80</v>
      </c>
      <c r="J138" s="420" t="s">
        <v>662</v>
      </c>
      <c r="L138" s="419">
        <f t="shared" si="15"/>
        <v>80</v>
      </c>
      <c r="M138" s="420" t="s">
        <v>662</v>
      </c>
      <c r="R138" s="449">
        <f t="shared" si="16"/>
        <v>10</v>
      </c>
      <c r="S138" s="457" t="s">
        <v>1878</v>
      </c>
    </row>
    <row r="139" spans="2:25" ht="29.4" thickBot="1" x14ac:dyDescent="0.35">
      <c r="B139" s="419">
        <f t="shared" si="12"/>
        <v>81</v>
      </c>
      <c r="C139" s="420" t="s">
        <v>666</v>
      </c>
      <c r="E139" s="419">
        <f t="shared" si="13"/>
        <v>81</v>
      </c>
      <c r="F139" s="420" t="s">
        <v>666</v>
      </c>
      <c r="I139" s="419">
        <f t="shared" si="14"/>
        <v>81</v>
      </c>
      <c r="J139" s="420" t="s">
        <v>666</v>
      </c>
      <c r="L139" s="419">
        <f t="shared" si="15"/>
        <v>81</v>
      </c>
      <c r="M139" s="420" t="s">
        <v>666</v>
      </c>
      <c r="R139" s="449">
        <f t="shared" si="16"/>
        <v>11</v>
      </c>
      <c r="S139" s="457" t="s">
        <v>1879</v>
      </c>
      <c r="U139" s="386" t="s">
        <v>1151</v>
      </c>
      <c r="V139" s="389"/>
    </row>
    <row r="140" spans="2:25" ht="29.4" thickBot="1" x14ac:dyDescent="0.35">
      <c r="B140" s="419">
        <f t="shared" si="12"/>
        <v>82</v>
      </c>
      <c r="C140" s="420" t="s">
        <v>668</v>
      </c>
      <c r="E140" s="419">
        <f t="shared" si="13"/>
        <v>82</v>
      </c>
      <c r="F140" s="420" t="s">
        <v>668</v>
      </c>
      <c r="I140" s="419">
        <f t="shared" si="14"/>
        <v>82</v>
      </c>
      <c r="J140" s="420" t="s">
        <v>668</v>
      </c>
      <c r="L140" s="419">
        <f t="shared" si="15"/>
        <v>82</v>
      </c>
      <c r="M140" s="420" t="s">
        <v>668</v>
      </c>
      <c r="R140" s="449">
        <f t="shared" si="16"/>
        <v>12</v>
      </c>
      <c r="S140" s="457" t="s">
        <v>1880</v>
      </c>
      <c r="V140" s="389"/>
    </row>
    <row r="141" spans="2:25" ht="29.4" thickBot="1" x14ac:dyDescent="0.35">
      <c r="B141" s="419">
        <f t="shared" si="12"/>
        <v>83</v>
      </c>
      <c r="C141" s="420" t="s">
        <v>669</v>
      </c>
      <c r="E141" s="419">
        <f t="shared" si="13"/>
        <v>83</v>
      </c>
      <c r="F141" s="420" t="s">
        <v>669</v>
      </c>
      <c r="I141" s="419">
        <f t="shared" si="14"/>
        <v>83</v>
      </c>
      <c r="J141" s="420" t="s">
        <v>669</v>
      </c>
      <c r="L141" s="419">
        <f t="shared" si="15"/>
        <v>83</v>
      </c>
      <c r="M141" s="420" t="s">
        <v>669</v>
      </c>
      <c r="R141" s="449">
        <f t="shared" si="16"/>
        <v>13</v>
      </c>
      <c r="S141" s="457" t="s">
        <v>1881</v>
      </c>
      <c r="U141" s="462">
        <v>1</v>
      </c>
      <c r="V141" s="401"/>
    </row>
    <row r="142" spans="2:25" ht="29.4" thickBot="1" x14ac:dyDescent="0.35">
      <c r="B142" s="419">
        <f t="shared" si="12"/>
        <v>84</v>
      </c>
      <c r="C142" s="420" t="s">
        <v>670</v>
      </c>
      <c r="E142" s="419">
        <f t="shared" si="13"/>
        <v>84</v>
      </c>
      <c r="F142" s="420" t="s">
        <v>670</v>
      </c>
      <c r="I142" s="419">
        <f t="shared" si="14"/>
        <v>84</v>
      </c>
      <c r="J142" s="420" t="s">
        <v>670</v>
      </c>
      <c r="L142" s="419">
        <f t="shared" si="15"/>
        <v>84</v>
      </c>
      <c r="M142" s="420" t="s">
        <v>670</v>
      </c>
      <c r="R142" s="449">
        <f t="shared" si="16"/>
        <v>14</v>
      </c>
      <c r="S142" s="457" t="s">
        <v>1891</v>
      </c>
    </row>
    <row r="143" spans="2:25" ht="29.4" thickBot="1" x14ac:dyDescent="0.35">
      <c r="B143" s="419">
        <f t="shared" si="12"/>
        <v>85</v>
      </c>
      <c r="C143" s="420" t="s">
        <v>659</v>
      </c>
      <c r="E143" s="419">
        <f t="shared" si="13"/>
        <v>85</v>
      </c>
      <c r="F143" s="420" t="s">
        <v>659</v>
      </c>
      <c r="I143" s="419">
        <f t="shared" si="14"/>
        <v>85</v>
      </c>
      <c r="J143" s="420" t="s">
        <v>659</v>
      </c>
      <c r="L143" s="419">
        <f t="shared" si="15"/>
        <v>85</v>
      </c>
      <c r="M143" s="420" t="s">
        <v>659</v>
      </c>
      <c r="R143" s="449">
        <f t="shared" si="16"/>
        <v>15</v>
      </c>
      <c r="S143" s="457" t="s">
        <v>1892</v>
      </c>
      <c r="U143" s="386" t="s">
        <v>1958</v>
      </c>
      <c r="V143" s="463" t="s">
        <v>1957</v>
      </c>
      <c r="X143" s="844" t="s">
        <v>1746</v>
      </c>
      <c r="Y143" s="845"/>
    </row>
    <row r="144" spans="2:25" ht="29.4" thickBot="1" x14ac:dyDescent="0.35">
      <c r="B144" s="419">
        <f t="shared" si="12"/>
        <v>86</v>
      </c>
      <c r="C144" s="420" t="s">
        <v>660</v>
      </c>
      <c r="E144" s="419">
        <f t="shared" si="13"/>
        <v>86</v>
      </c>
      <c r="F144" s="420" t="s">
        <v>660</v>
      </c>
      <c r="I144" s="419">
        <f t="shared" si="14"/>
        <v>86</v>
      </c>
      <c r="J144" s="420" t="s">
        <v>660</v>
      </c>
      <c r="L144" s="419">
        <f t="shared" si="15"/>
        <v>86</v>
      </c>
      <c r="M144" s="420" t="s">
        <v>660</v>
      </c>
      <c r="R144" s="449">
        <f t="shared" si="16"/>
        <v>16</v>
      </c>
      <c r="S144" s="457" t="s">
        <v>1893</v>
      </c>
      <c r="U144" s="386"/>
      <c r="V144" s="496" t="s">
        <v>1959</v>
      </c>
      <c r="W144" s="496" t="s">
        <v>1960</v>
      </c>
      <c r="X144" s="526" t="s">
        <v>975</v>
      </c>
      <c r="Y144" s="527" t="s">
        <v>328</v>
      </c>
    </row>
    <row r="145" spans="2:25" ht="63" customHeight="1" thickBot="1" x14ac:dyDescent="0.35">
      <c r="B145" s="419">
        <f t="shared" si="12"/>
        <v>87</v>
      </c>
      <c r="C145" s="420" t="s">
        <v>660</v>
      </c>
      <c r="E145" s="419">
        <f t="shared" si="13"/>
        <v>87</v>
      </c>
      <c r="F145" s="420" t="s">
        <v>660</v>
      </c>
      <c r="I145" s="419">
        <f t="shared" si="14"/>
        <v>87</v>
      </c>
      <c r="J145" s="420" t="s">
        <v>660</v>
      </c>
      <c r="L145" s="419">
        <f t="shared" si="15"/>
        <v>87</v>
      </c>
      <c r="M145" s="420" t="s">
        <v>660</v>
      </c>
      <c r="R145" s="449">
        <f t="shared" si="16"/>
        <v>17</v>
      </c>
      <c r="S145" s="457" t="s">
        <v>1894</v>
      </c>
      <c r="U145" s="461">
        <v>1</v>
      </c>
      <c r="V145" s="402" t="s">
        <v>685</v>
      </c>
      <c r="W145" s="525" t="s">
        <v>1595</v>
      </c>
      <c r="X145" s="528"/>
      <c r="Y145" s="529">
        <v>2.98</v>
      </c>
    </row>
    <row r="146" spans="2:25" ht="29.4" thickBot="1" x14ac:dyDescent="0.35">
      <c r="B146" s="419">
        <f t="shared" si="12"/>
        <v>88</v>
      </c>
      <c r="C146" s="420" t="s">
        <v>660</v>
      </c>
      <c r="E146" s="419">
        <f t="shared" si="13"/>
        <v>88</v>
      </c>
      <c r="F146" s="420" t="s">
        <v>660</v>
      </c>
      <c r="I146" s="419">
        <f t="shared" si="14"/>
        <v>88</v>
      </c>
      <c r="J146" s="420" t="s">
        <v>660</v>
      </c>
      <c r="L146" s="419">
        <f t="shared" si="15"/>
        <v>88</v>
      </c>
      <c r="M146" s="420" t="s">
        <v>660</v>
      </c>
      <c r="R146" s="449">
        <f t="shared" si="16"/>
        <v>18</v>
      </c>
      <c r="S146" s="457" t="s">
        <v>1904</v>
      </c>
      <c r="U146" s="449">
        <f t="shared" ref="U146:U182" si="17">U145+1</f>
        <v>2</v>
      </c>
      <c r="V146" s="402" t="s">
        <v>1034</v>
      </c>
      <c r="W146" s="525" t="s">
        <v>1597</v>
      </c>
      <c r="X146" s="530"/>
      <c r="Y146" s="531">
        <v>0.159</v>
      </c>
    </row>
    <row r="147" spans="2:25" ht="29.4" thickBot="1" x14ac:dyDescent="0.35">
      <c r="B147" s="419">
        <f t="shared" si="12"/>
        <v>89</v>
      </c>
      <c r="C147" s="420" t="s">
        <v>660</v>
      </c>
      <c r="E147" s="419">
        <f t="shared" si="13"/>
        <v>89</v>
      </c>
      <c r="F147" s="420" t="s">
        <v>660</v>
      </c>
      <c r="I147" s="419">
        <f t="shared" si="14"/>
        <v>89</v>
      </c>
      <c r="J147" s="420" t="s">
        <v>660</v>
      </c>
      <c r="L147" s="419">
        <f t="shared" si="15"/>
        <v>89</v>
      </c>
      <c r="M147" s="420" t="s">
        <v>660</v>
      </c>
      <c r="R147" s="449">
        <f t="shared" si="16"/>
        <v>19</v>
      </c>
      <c r="S147" s="457" t="s">
        <v>1882</v>
      </c>
      <c r="U147" s="449">
        <f t="shared" si="17"/>
        <v>3</v>
      </c>
      <c r="V147" s="402" t="s">
        <v>894</v>
      </c>
      <c r="W147" s="525" t="s">
        <v>1953</v>
      </c>
      <c r="X147" s="530"/>
      <c r="Y147" s="531">
        <v>1.46</v>
      </c>
    </row>
    <row r="148" spans="2:25" ht="29.4" thickBot="1" x14ac:dyDescent="0.35">
      <c r="B148" s="419">
        <f t="shared" si="12"/>
        <v>90</v>
      </c>
      <c r="C148" s="420" t="s">
        <v>1424</v>
      </c>
      <c r="E148" s="419">
        <f t="shared" si="13"/>
        <v>90</v>
      </c>
      <c r="F148" s="420" t="s">
        <v>1424</v>
      </c>
      <c r="I148" s="419">
        <f t="shared" si="14"/>
        <v>90</v>
      </c>
      <c r="J148" s="420" t="s">
        <v>1424</v>
      </c>
      <c r="L148" s="419">
        <f t="shared" si="15"/>
        <v>90</v>
      </c>
      <c r="M148" s="420" t="s">
        <v>1424</v>
      </c>
      <c r="R148" s="449">
        <f t="shared" si="16"/>
        <v>20</v>
      </c>
      <c r="S148" s="457" t="s">
        <v>1883</v>
      </c>
      <c r="U148" s="449">
        <f t="shared" si="17"/>
        <v>4</v>
      </c>
      <c r="V148" s="402" t="s">
        <v>895</v>
      </c>
      <c r="W148" s="525" t="s">
        <v>1743</v>
      </c>
      <c r="X148" s="530"/>
      <c r="Y148" s="531">
        <v>2.93</v>
      </c>
    </row>
    <row r="149" spans="2:25" ht="70.5" customHeight="1" thickBot="1" x14ac:dyDescent="0.35">
      <c r="B149" s="419">
        <f t="shared" si="12"/>
        <v>91</v>
      </c>
      <c r="C149" s="420" t="s">
        <v>1425</v>
      </c>
      <c r="E149" s="419">
        <f t="shared" si="13"/>
        <v>91</v>
      </c>
      <c r="F149" s="420" t="s">
        <v>1425</v>
      </c>
      <c r="I149" s="419">
        <f t="shared" si="14"/>
        <v>91</v>
      </c>
      <c r="J149" s="420" t="s">
        <v>1425</v>
      </c>
      <c r="L149" s="419">
        <f t="shared" si="15"/>
        <v>91</v>
      </c>
      <c r="M149" s="420" t="s">
        <v>1425</v>
      </c>
      <c r="R149" s="449">
        <f t="shared" si="16"/>
        <v>21</v>
      </c>
      <c r="S149" s="457" t="s">
        <v>1884</v>
      </c>
      <c r="U149" s="449">
        <f t="shared" si="17"/>
        <v>5</v>
      </c>
      <c r="V149" s="402" t="s">
        <v>690</v>
      </c>
      <c r="W149" s="525" t="s">
        <v>1954</v>
      </c>
      <c r="X149" s="530"/>
      <c r="Y149" s="531">
        <v>2.5350000000000001</v>
      </c>
    </row>
    <row r="150" spans="2:25" ht="29.4" thickBot="1" x14ac:dyDescent="0.35">
      <c r="B150" s="419">
        <f t="shared" si="12"/>
        <v>92</v>
      </c>
      <c r="C150" s="420" t="s">
        <v>1426</v>
      </c>
      <c r="E150" s="419">
        <f t="shared" si="13"/>
        <v>92</v>
      </c>
      <c r="F150" s="420" t="s">
        <v>1426</v>
      </c>
      <c r="I150" s="419">
        <f t="shared" si="14"/>
        <v>92</v>
      </c>
      <c r="J150" s="420" t="s">
        <v>1426</v>
      </c>
      <c r="L150" s="419">
        <f t="shared" si="15"/>
        <v>92</v>
      </c>
      <c r="M150" s="420" t="s">
        <v>1426</v>
      </c>
      <c r="R150" s="449">
        <f t="shared" si="16"/>
        <v>22</v>
      </c>
      <c r="S150" s="457" t="s">
        <v>1884</v>
      </c>
      <c r="U150" s="449">
        <f t="shared" si="17"/>
        <v>6</v>
      </c>
      <c r="V150" s="402" t="s">
        <v>650</v>
      </c>
      <c r="W150" s="525" t="s">
        <v>1743</v>
      </c>
      <c r="X150" s="530"/>
      <c r="Y150" s="531">
        <v>3.2</v>
      </c>
    </row>
    <row r="151" spans="2:25" ht="43.8" thickBot="1" x14ac:dyDescent="0.35">
      <c r="B151" s="419">
        <f t="shared" si="12"/>
        <v>93</v>
      </c>
      <c r="C151" s="420" t="s">
        <v>705</v>
      </c>
      <c r="E151" s="419">
        <f t="shared" si="13"/>
        <v>93</v>
      </c>
      <c r="F151" s="420" t="s">
        <v>705</v>
      </c>
      <c r="I151" s="419">
        <f t="shared" si="14"/>
        <v>93</v>
      </c>
      <c r="J151" s="420" t="s">
        <v>705</v>
      </c>
      <c r="L151" s="419">
        <f t="shared" si="15"/>
        <v>93</v>
      </c>
      <c r="M151" s="420" t="s">
        <v>705</v>
      </c>
      <c r="R151" s="449">
        <f t="shared" si="16"/>
        <v>23</v>
      </c>
      <c r="S151" s="457" t="s">
        <v>1885</v>
      </c>
      <c r="U151" s="449">
        <f t="shared" si="17"/>
        <v>7</v>
      </c>
      <c r="V151" s="402" t="s">
        <v>651</v>
      </c>
      <c r="W151" s="525" t="s">
        <v>1955</v>
      </c>
      <c r="X151" s="530"/>
      <c r="Y151" s="531">
        <v>3.44</v>
      </c>
    </row>
    <row r="152" spans="2:25" ht="29.4" thickBot="1" x14ac:dyDescent="0.35">
      <c r="B152" s="419">
        <f t="shared" si="12"/>
        <v>94</v>
      </c>
      <c r="C152" s="420" t="s">
        <v>1023</v>
      </c>
      <c r="E152" s="419">
        <f t="shared" si="13"/>
        <v>94</v>
      </c>
      <c r="F152" s="420" t="s">
        <v>1023</v>
      </c>
      <c r="I152" s="419">
        <f t="shared" si="14"/>
        <v>94</v>
      </c>
      <c r="J152" s="420" t="s">
        <v>1023</v>
      </c>
      <c r="L152" s="419">
        <f t="shared" si="15"/>
        <v>94</v>
      </c>
      <c r="M152" s="420" t="s">
        <v>1023</v>
      </c>
      <c r="R152" s="449">
        <f t="shared" si="16"/>
        <v>24</v>
      </c>
      <c r="S152" s="457" t="s">
        <v>1886</v>
      </c>
      <c r="U152" s="449">
        <f t="shared" si="17"/>
        <v>8</v>
      </c>
      <c r="V152" s="402" t="s">
        <v>693</v>
      </c>
      <c r="W152" s="525" t="s">
        <v>1743</v>
      </c>
      <c r="X152" s="530"/>
      <c r="Y152" s="531">
        <v>1.38</v>
      </c>
    </row>
    <row r="153" spans="2:25" ht="29.4" thickBot="1" x14ac:dyDescent="0.35">
      <c r="B153" s="419">
        <f t="shared" si="12"/>
        <v>95</v>
      </c>
      <c r="C153" s="420" t="s">
        <v>1024</v>
      </c>
      <c r="E153" s="419">
        <f t="shared" si="13"/>
        <v>95</v>
      </c>
      <c r="F153" s="420" t="s">
        <v>1024</v>
      </c>
      <c r="I153" s="419">
        <f t="shared" si="14"/>
        <v>95</v>
      </c>
      <c r="J153" s="420" t="s">
        <v>1024</v>
      </c>
      <c r="L153" s="419">
        <f t="shared" si="15"/>
        <v>95</v>
      </c>
      <c r="M153" s="420" t="s">
        <v>1024</v>
      </c>
      <c r="R153" s="449">
        <f t="shared" si="16"/>
        <v>25</v>
      </c>
      <c r="S153" s="457" t="s">
        <v>1887</v>
      </c>
      <c r="U153" s="449">
        <f t="shared" si="17"/>
        <v>9</v>
      </c>
      <c r="V153" s="402" t="s">
        <v>1402</v>
      </c>
      <c r="W153" s="525" t="s">
        <v>1743</v>
      </c>
      <c r="X153" s="530"/>
      <c r="Y153" s="531">
        <v>0.78</v>
      </c>
    </row>
    <row r="154" spans="2:25" ht="29.4" thickBot="1" x14ac:dyDescent="0.35">
      <c r="B154" s="419">
        <f t="shared" si="12"/>
        <v>96</v>
      </c>
      <c r="C154" s="420" t="s">
        <v>1025</v>
      </c>
      <c r="E154" s="419">
        <f t="shared" si="13"/>
        <v>96</v>
      </c>
      <c r="F154" s="420" t="s">
        <v>1025</v>
      </c>
      <c r="I154" s="419">
        <f t="shared" si="14"/>
        <v>96</v>
      </c>
      <c r="J154" s="420" t="s">
        <v>1025</v>
      </c>
      <c r="L154" s="419">
        <f t="shared" si="15"/>
        <v>96</v>
      </c>
      <c r="M154" s="420" t="s">
        <v>1025</v>
      </c>
      <c r="R154" s="449">
        <f t="shared" si="16"/>
        <v>26</v>
      </c>
      <c r="S154" s="457" t="s">
        <v>1888</v>
      </c>
      <c r="U154" s="449">
        <f t="shared" si="17"/>
        <v>10</v>
      </c>
      <c r="V154" s="402" t="s">
        <v>689</v>
      </c>
      <c r="W154" s="525" t="s">
        <v>959</v>
      </c>
      <c r="X154" s="530"/>
      <c r="Y154" s="531"/>
    </row>
    <row r="155" spans="2:25" ht="29.4" thickBot="1" x14ac:dyDescent="0.35">
      <c r="B155" s="419">
        <f t="shared" si="12"/>
        <v>97</v>
      </c>
      <c r="C155" s="420" t="s">
        <v>1026</v>
      </c>
      <c r="E155" s="419">
        <f t="shared" si="13"/>
        <v>97</v>
      </c>
      <c r="F155" s="420" t="s">
        <v>1026</v>
      </c>
      <c r="I155" s="419">
        <f t="shared" si="14"/>
        <v>97</v>
      </c>
      <c r="J155" s="420" t="s">
        <v>1026</v>
      </c>
      <c r="L155" s="419">
        <f t="shared" si="15"/>
        <v>97</v>
      </c>
      <c r="M155" s="420" t="s">
        <v>1026</v>
      </c>
      <c r="R155" s="449">
        <f t="shared" si="16"/>
        <v>27</v>
      </c>
      <c r="S155" s="457" t="s">
        <v>1889</v>
      </c>
      <c r="U155" s="449">
        <f t="shared" si="17"/>
        <v>11</v>
      </c>
      <c r="V155" s="402" t="s">
        <v>1036</v>
      </c>
      <c r="W155" s="525" t="s">
        <v>1740</v>
      </c>
      <c r="X155" s="530"/>
      <c r="Y155" s="531"/>
    </row>
    <row r="156" spans="2:25" ht="29.4" thickBot="1" x14ac:dyDescent="0.35">
      <c r="B156" s="419">
        <f t="shared" si="12"/>
        <v>98</v>
      </c>
      <c r="C156" s="420" t="s">
        <v>953</v>
      </c>
      <c r="E156" s="419">
        <f t="shared" si="13"/>
        <v>98</v>
      </c>
      <c r="F156" s="420" t="s">
        <v>953</v>
      </c>
      <c r="I156" s="419">
        <f t="shared" si="14"/>
        <v>98</v>
      </c>
      <c r="J156" s="420" t="s">
        <v>953</v>
      </c>
      <c r="L156" s="419">
        <f t="shared" si="15"/>
        <v>98</v>
      </c>
      <c r="M156" s="420" t="s">
        <v>953</v>
      </c>
      <c r="R156" s="449">
        <f t="shared" si="16"/>
        <v>28</v>
      </c>
      <c r="S156" s="457" t="s">
        <v>1890</v>
      </c>
      <c r="U156" s="449">
        <f t="shared" si="17"/>
        <v>12</v>
      </c>
      <c r="V156" s="402" t="s">
        <v>1585</v>
      </c>
      <c r="W156" s="525" t="s">
        <v>1956</v>
      </c>
      <c r="X156" s="530"/>
      <c r="Y156" s="531"/>
    </row>
    <row r="157" spans="2:25" ht="29.4" thickBot="1" x14ac:dyDescent="0.35">
      <c r="B157" s="419">
        <f t="shared" si="12"/>
        <v>99</v>
      </c>
      <c r="C157" s="420" t="s">
        <v>952</v>
      </c>
      <c r="E157" s="419">
        <f t="shared" si="13"/>
        <v>99</v>
      </c>
      <c r="F157" s="420" t="s">
        <v>952</v>
      </c>
      <c r="I157" s="419">
        <f t="shared" si="14"/>
        <v>99</v>
      </c>
      <c r="J157" s="420" t="s">
        <v>952</v>
      </c>
      <c r="L157" s="419">
        <f t="shared" si="15"/>
        <v>99</v>
      </c>
      <c r="M157" s="420" t="s">
        <v>952</v>
      </c>
      <c r="R157" s="449">
        <f t="shared" si="16"/>
        <v>29</v>
      </c>
      <c r="S157" s="457" t="s">
        <v>1895</v>
      </c>
      <c r="U157" s="449">
        <f t="shared" si="17"/>
        <v>13</v>
      </c>
      <c r="V157" s="402" t="s">
        <v>1586</v>
      </c>
      <c r="W157" s="525" t="s">
        <v>1868</v>
      </c>
      <c r="X157" s="530"/>
      <c r="Y157" s="531"/>
    </row>
    <row r="158" spans="2:25" ht="29.4" thickBot="1" x14ac:dyDescent="0.35">
      <c r="B158" s="419">
        <f t="shared" si="12"/>
        <v>100</v>
      </c>
      <c r="C158" s="420" t="s">
        <v>951</v>
      </c>
      <c r="E158" s="419">
        <f t="shared" si="13"/>
        <v>100</v>
      </c>
      <c r="F158" s="420" t="s">
        <v>951</v>
      </c>
      <c r="I158" s="419">
        <f t="shared" si="14"/>
        <v>100</v>
      </c>
      <c r="J158" s="420" t="s">
        <v>951</v>
      </c>
      <c r="L158" s="419">
        <f t="shared" si="15"/>
        <v>100</v>
      </c>
      <c r="M158" s="420" t="s">
        <v>951</v>
      </c>
      <c r="R158" s="449">
        <f t="shared" si="16"/>
        <v>30</v>
      </c>
      <c r="S158" s="457" t="s">
        <v>1905</v>
      </c>
      <c r="U158" s="449">
        <f t="shared" si="17"/>
        <v>14</v>
      </c>
      <c r="V158" s="402" t="s">
        <v>86</v>
      </c>
      <c r="W158" s="525" t="s">
        <v>1679</v>
      </c>
      <c r="X158" s="530">
        <v>500</v>
      </c>
      <c r="Y158" s="531"/>
    </row>
    <row r="159" spans="2:25" ht="29.4" thickBot="1" x14ac:dyDescent="0.35">
      <c r="B159" s="419">
        <f t="shared" si="12"/>
        <v>101</v>
      </c>
      <c r="C159" s="420" t="s">
        <v>677</v>
      </c>
      <c r="E159" s="419">
        <f t="shared" si="13"/>
        <v>101</v>
      </c>
      <c r="F159" s="420" t="s">
        <v>677</v>
      </c>
      <c r="I159" s="419">
        <f t="shared" si="14"/>
        <v>101</v>
      </c>
      <c r="J159" s="420" t="s">
        <v>677</v>
      </c>
      <c r="L159" s="419">
        <f t="shared" si="15"/>
        <v>101</v>
      </c>
      <c r="M159" s="420" t="s">
        <v>677</v>
      </c>
      <c r="R159" s="449">
        <f t="shared" si="16"/>
        <v>31</v>
      </c>
      <c r="S159" s="457" t="s">
        <v>1903</v>
      </c>
      <c r="U159" s="449">
        <f t="shared" si="17"/>
        <v>15</v>
      </c>
      <c r="V159" s="402" t="s">
        <v>87</v>
      </c>
      <c r="W159" s="525" t="s">
        <v>987</v>
      </c>
      <c r="X159" s="530">
        <v>500</v>
      </c>
      <c r="Y159" s="531"/>
    </row>
    <row r="160" spans="2:25" ht="29.4" thickBot="1" x14ac:dyDescent="0.35">
      <c r="B160" s="419">
        <f t="shared" si="12"/>
        <v>102</v>
      </c>
      <c r="C160" s="420" t="s">
        <v>678</v>
      </c>
      <c r="E160" s="419">
        <f t="shared" si="13"/>
        <v>102</v>
      </c>
      <c r="F160" s="420" t="s">
        <v>678</v>
      </c>
      <c r="I160" s="419">
        <f t="shared" si="14"/>
        <v>102</v>
      </c>
      <c r="J160" s="420" t="s">
        <v>678</v>
      </c>
      <c r="L160" s="419">
        <f t="shared" si="15"/>
        <v>102</v>
      </c>
      <c r="M160" s="420" t="s">
        <v>678</v>
      </c>
      <c r="R160" s="449">
        <f t="shared" si="16"/>
        <v>32</v>
      </c>
      <c r="S160" s="457" t="s">
        <v>1927</v>
      </c>
      <c r="U160" s="449">
        <f t="shared" si="17"/>
        <v>16</v>
      </c>
      <c r="V160" s="402" t="s">
        <v>102</v>
      </c>
      <c r="W160" s="525" t="s">
        <v>1132</v>
      </c>
      <c r="X160" s="530">
        <v>260</v>
      </c>
      <c r="Y160" s="531"/>
    </row>
    <row r="161" spans="2:25" ht="29.4" thickBot="1" x14ac:dyDescent="0.35">
      <c r="B161" s="419">
        <f t="shared" si="12"/>
        <v>103</v>
      </c>
      <c r="C161" s="420" t="s">
        <v>679</v>
      </c>
      <c r="E161" s="419">
        <f t="shared" si="13"/>
        <v>103</v>
      </c>
      <c r="F161" s="420" t="s">
        <v>679</v>
      </c>
      <c r="I161" s="419">
        <f t="shared" si="14"/>
        <v>103</v>
      </c>
      <c r="J161" s="420" t="s">
        <v>679</v>
      </c>
      <c r="L161" s="419">
        <f t="shared" si="15"/>
        <v>103</v>
      </c>
      <c r="M161" s="420" t="s">
        <v>679</v>
      </c>
      <c r="R161" s="449">
        <f t="shared" si="16"/>
        <v>33</v>
      </c>
      <c r="S161" s="457" t="s">
        <v>1896</v>
      </c>
      <c r="U161" s="449">
        <f t="shared" si="17"/>
        <v>17</v>
      </c>
      <c r="V161" s="402" t="s">
        <v>646</v>
      </c>
      <c r="W161" s="525" t="s">
        <v>1952</v>
      </c>
      <c r="X161" s="530"/>
      <c r="Y161" s="531"/>
    </row>
    <row r="162" spans="2:25" ht="58.2" thickBot="1" x14ac:dyDescent="0.35">
      <c r="B162" s="419">
        <f t="shared" si="12"/>
        <v>104</v>
      </c>
      <c r="C162" s="420" t="s">
        <v>680</v>
      </c>
      <c r="E162" s="419">
        <f t="shared" si="13"/>
        <v>104</v>
      </c>
      <c r="F162" s="420" t="s">
        <v>680</v>
      </c>
      <c r="I162" s="419">
        <f t="shared" si="14"/>
        <v>104</v>
      </c>
      <c r="J162" s="420" t="s">
        <v>680</v>
      </c>
      <c r="L162" s="419">
        <f t="shared" si="15"/>
        <v>104</v>
      </c>
      <c r="M162" s="420" t="s">
        <v>680</v>
      </c>
      <c r="R162" s="449">
        <f t="shared" si="16"/>
        <v>34</v>
      </c>
      <c r="S162" s="457" t="s">
        <v>1897</v>
      </c>
      <c r="U162" s="449">
        <f t="shared" si="17"/>
        <v>18</v>
      </c>
      <c r="V162" s="402" t="s">
        <v>1417</v>
      </c>
      <c r="W162" s="525" t="s">
        <v>2063</v>
      </c>
      <c r="X162" s="530"/>
      <c r="Y162" s="531">
        <v>0.40250000000000002</v>
      </c>
    </row>
    <row r="163" spans="2:25" ht="69.75" customHeight="1" thickBot="1" x14ac:dyDescent="0.35">
      <c r="B163" s="419">
        <f t="shared" si="12"/>
        <v>105</v>
      </c>
      <c r="C163" s="420" t="s">
        <v>681</v>
      </c>
      <c r="E163" s="419">
        <f t="shared" si="13"/>
        <v>105</v>
      </c>
      <c r="F163" s="420" t="s">
        <v>681</v>
      </c>
      <c r="I163" s="419">
        <f t="shared" si="14"/>
        <v>105</v>
      </c>
      <c r="J163" s="420" t="s">
        <v>681</v>
      </c>
      <c r="L163" s="419">
        <f t="shared" si="15"/>
        <v>105</v>
      </c>
      <c r="M163" s="420" t="s">
        <v>681</v>
      </c>
      <c r="R163" s="449">
        <f t="shared" si="16"/>
        <v>35</v>
      </c>
      <c r="S163" s="457" t="s">
        <v>1898</v>
      </c>
      <c r="U163" s="449">
        <f t="shared" si="17"/>
        <v>19</v>
      </c>
      <c r="V163" s="402" t="s">
        <v>1418</v>
      </c>
      <c r="W163" s="525" t="s">
        <v>2063</v>
      </c>
      <c r="X163" s="530"/>
      <c r="Y163" s="531">
        <v>0.40250000000000002</v>
      </c>
    </row>
    <row r="164" spans="2:25" ht="29.4" thickBot="1" x14ac:dyDescent="0.35">
      <c r="B164" s="419">
        <f t="shared" si="12"/>
        <v>106</v>
      </c>
      <c r="C164" s="420" t="s">
        <v>682</v>
      </c>
      <c r="E164" s="419">
        <f t="shared" si="13"/>
        <v>106</v>
      </c>
      <c r="F164" s="420" t="s">
        <v>682</v>
      </c>
      <c r="I164" s="419">
        <f t="shared" si="14"/>
        <v>106</v>
      </c>
      <c r="J164" s="420" t="s">
        <v>682</v>
      </c>
      <c r="L164" s="419">
        <f t="shared" si="15"/>
        <v>106</v>
      </c>
      <c r="M164" s="420" t="s">
        <v>682</v>
      </c>
      <c r="R164" s="449">
        <f t="shared" si="16"/>
        <v>36</v>
      </c>
      <c r="S164" s="457" t="s">
        <v>1899</v>
      </c>
      <c r="U164" s="449">
        <f t="shared" si="17"/>
        <v>20</v>
      </c>
      <c r="V164" s="402" t="s">
        <v>1681</v>
      </c>
      <c r="W164" s="525" t="s">
        <v>1682</v>
      </c>
      <c r="X164" s="530"/>
      <c r="Y164" s="531"/>
    </row>
    <row r="165" spans="2:25" ht="29.4" thickBot="1" x14ac:dyDescent="0.35">
      <c r="B165" s="419">
        <f t="shared" si="12"/>
        <v>107</v>
      </c>
      <c r="C165" s="420" t="s">
        <v>683</v>
      </c>
      <c r="E165" s="419">
        <f t="shared" si="13"/>
        <v>107</v>
      </c>
      <c r="F165" s="420" t="s">
        <v>683</v>
      </c>
      <c r="I165" s="419">
        <f t="shared" si="14"/>
        <v>107</v>
      </c>
      <c r="J165" s="420" t="s">
        <v>683</v>
      </c>
      <c r="L165" s="419">
        <f t="shared" si="15"/>
        <v>107</v>
      </c>
      <c r="M165" s="420" t="s">
        <v>683</v>
      </c>
      <c r="R165" s="449">
        <f t="shared" si="16"/>
        <v>37</v>
      </c>
      <c r="S165" s="457" t="s">
        <v>1900</v>
      </c>
      <c r="U165" s="449">
        <f t="shared" si="17"/>
        <v>21</v>
      </c>
      <c r="V165" s="402" t="s">
        <v>1369</v>
      </c>
      <c r="W165" s="525" t="s">
        <v>1680</v>
      </c>
      <c r="X165" s="530"/>
      <c r="Y165" s="531"/>
    </row>
    <row r="166" spans="2:25" ht="29.4" thickBot="1" x14ac:dyDescent="0.35">
      <c r="B166" s="419">
        <f t="shared" si="12"/>
        <v>108</v>
      </c>
      <c r="C166" s="420" t="s">
        <v>1427</v>
      </c>
      <c r="E166" s="419">
        <f t="shared" si="13"/>
        <v>108</v>
      </c>
      <c r="F166" s="420" t="s">
        <v>1427</v>
      </c>
      <c r="I166" s="419">
        <f t="shared" si="14"/>
        <v>108</v>
      </c>
      <c r="J166" s="420" t="s">
        <v>1427</v>
      </c>
      <c r="L166" s="419">
        <f t="shared" si="15"/>
        <v>108</v>
      </c>
      <c r="M166" s="420" t="s">
        <v>1427</v>
      </c>
      <c r="R166" s="449">
        <f t="shared" si="16"/>
        <v>38</v>
      </c>
      <c r="S166" s="457" t="s">
        <v>1901</v>
      </c>
      <c r="U166" s="449">
        <f t="shared" si="17"/>
        <v>22</v>
      </c>
      <c r="V166" s="402" t="s">
        <v>1344</v>
      </c>
      <c r="W166" s="525" t="s">
        <v>1680</v>
      </c>
      <c r="X166" s="530"/>
      <c r="Y166" s="531"/>
    </row>
    <row r="167" spans="2:25" ht="29.4" thickBot="1" x14ac:dyDescent="0.35">
      <c r="B167" s="419">
        <f t="shared" si="12"/>
        <v>109</v>
      </c>
      <c r="C167" s="420" t="s">
        <v>1428</v>
      </c>
      <c r="E167" s="419">
        <f t="shared" si="13"/>
        <v>109</v>
      </c>
      <c r="F167" s="420" t="s">
        <v>1428</v>
      </c>
      <c r="I167" s="419">
        <f t="shared" si="14"/>
        <v>109</v>
      </c>
      <c r="J167" s="420" t="s">
        <v>1428</v>
      </c>
      <c r="L167" s="419">
        <f t="shared" si="15"/>
        <v>109</v>
      </c>
      <c r="M167" s="420" t="s">
        <v>1428</v>
      </c>
      <c r="R167" s="449">
        <f t="shared" si="16"/>
        <v>39</v>
      </c>
      <c r="S167" s="457" t="s">
        <v>1902</v>
      </c>
      <c r="U167" s="449">
        <f t="shared" si="17"/>
        <v>23</v>
      </c>
      <c r="V167" s="402" t="s">
        <v>1345</v>
      </c>
      <c r="W167" s="525" t="s">
        <v>1680</v>
      </c>
      <c r="X167" s="530"/>
      <c r="Y167" s="531"/>
    </row>
    <row r="168" spans="2:25" ht="29.4" thickBot="1" x14ac:dyDescent="0.35">
      <c r="B168" s="419">
        <f t="shared" si="12"/>
        <v>110</v>
      </c>
      <c r="C168" s="420" t="s">
        <v>957</v>
      </c>
      <c r="E168" s="419">
        <f t="shared" si="13"/>
        <v>110</v>
      </c>
      <c r="F168" s="420" t="s">
        <v>957</v>
      </c>
      <c r="I168" s="419">
        <f t="shared" si="14"/>
        <v>110</v>
      </c>
      <c r="J168" s="420" t="s">
        <v>957</v>
      </c>
      <c r="L168" s="419">
        <f t="shared" si="15"/>
        <v>110</v>
      </c>
      <c r="M168" s="420" t="s">
        <v>957</v>
      </c>
      <c r="U168" s="449">
        <f t="shared" si="17"/>
        <v>24</v>
      </c>
      <c r="V168" s="402" t="s">
        <v>1346</v>
      </c>
      <c r="W168" s="525" t="s">
        <v>1680</v>
      </c>
      <c r="X168" s="530"/>
      <c r="Y168" s="531"/>
    </row>
    <row r="169" spans="2:25" ht="29.4" thickBot="1" x14ac:dyDescent="0.35">
      <c r="B169" s="419">
        <f t="shared" si="12"/>
        <v>111</v>
      </c>
      <c r="C169" s="420" t="s">
        <v>1134</v>
      </c>
      <c r="E169" s="419">
        <f t="shared" si="13"/>
        <v>111</v>
      </c>
      <c r="F169" s="420" t="s">
        <v>1134</v>
      </c>
      <c r="I169" s="419">
        <f t="shared" si="14"/>
        <v>111</v>
      </c>
      <c r="J169" s="420" t="s">
        <v>1134</v>
      </c>
      <c r="L169" s="419">
        <f t="shared" si="15"/>
        <v>111</v>
      </c>
      <c r="M169" s="420" t="s">
        <v>1134</v>
      </c>
      <c r="R169" s="386" t="s">
        <v>1145</v>
      </c>
      <c r="S169" s="399"/>
      <c r="U169" s="449">
        <f t="shared" si="17"/>
        <v>25</v>
      </c>
      <c r="V169" s="402" t="s">
        <v>1347</v>
      </c>
      <c r="W169" s="525" t="s">
        <v>1680</v>
      </c>
      <c r="X169" s="530"/>
      <c r="Y169" s="531"/>
    </row>
    <row r="170" spans="2:25" ht="29.4" thickBot="1" x14ac:dyDescent="0.35">
      <c r="B170" s="419">
        <f t="shared" si="12"/>
        <v>112</v>
      </c>
      <c r="C170" s="420" t="s">
        <v>1135</v>
      </c>
      <c r="E170" s="419">
        <f t="shared" si="13"/>
        <v>112</v>
      </c>
      <c r="F170" s="420" t="s">
        <v>1135</v>
      </c>
      <c r="I170" s="419">
        <f t="shared" si="14"/>
        <v>112</v>
      </c>
      <c r="J170" s="420" t="s">
        <v>1135</v>
      </c>
      <c r="L170" s="419">
        <f t="shared" si="15"/>
        <v>112</v>
      </c>
      <c r="M170" s="420" t="s">
        <v>1135</v>
      </c>
      <c r="R170" s="461">
        <v>1</v>
      </c>
      <c r="S170" s="402"/>
      <c r="U170" s="449">
        <f t="shared" si="17"/>
        <v>26</v>
      </c>
      <c r="V170" s="402" t="s">
        <v>1347</v>
      </c>
      <c r="W170" s="525" t="s">
        <v>1680</v>
      </c>
      <c r="X170" s="530"/>
      <c r="Y170" s="531"/>
    </row>
    <row r="171" spans="2:25" ht="29.4" thickBot="1" x14ac:dyDescent="0.35">
      <c r="B171" s="419">
        <f t="shared" si="12"/>
        <v>113</v>
      </c>
      <c r="C171" s="420" t="s">
        <v>1136</v>
      </c>
      <c r="E171" s="419">
        <f t="shared" si="13"/>
        <v>113</v>
      </c>
      <c r="F171" s="420" t="s">
        <v>1136</v>
      </c>
      <c r="I171" s="419">
        <f t="shared" si="14"/>
        <v>113</v>
      </c>
      <c r="J171" s="420" t="s">
        <v>1136</v>
      </c>
      <c r="L171" s="419">
        <f t="shared" si="15"/>
        <v>113</v>
      </c>
      <c r="M171" s="420" t="s">
        <v>1136</v>
      </c>
      <c r="U171" s="449">
        <f t="shared" si="17"/>
        <v>27</v>
      </c>
      <c r="V171" s="402" t="s">
        <v>1348</v>
      </c>
      <c r="W171" s="525" t="s">
        <v>1680</v>
      </c>
      <c r="X171" s="530"/>
      <c r="Y171" s="531"/>
    </row>
    <row r="172" spans="2:25" ht="29.4" thickBot="1" x14ac:dyDescent="0.35">
      <c r="B172" s="419">
        <f t="shared" si="12"/>
        <v>114</v>
      </c>
      <c r="C172" s="420" t="s">
        <v>982</v>
      </c>
      <c r="E172" s="419">
        <f t="shared" si="13"/>
        <v>114</v>
      </c>
      <c r="F172" s="420" t="s">
        <v>982</v>
      </c>
      <c r="I172" s="419">
        <f t="shared" si="14"/>
        <v>114</v>
      </c>
      <c r="J172" s="420" t="s">
        <v>982</v>
      </c>
      <c r="L172" s="419">
        <f t="shared" si="15"/>
        <v>114</v>
      </c>
      <c r="M172" s="420" t="s">
        <v>982</v>
      </c>
      <c r="R172" s="386" t="s">
        <v>1150</v>
      </c>
      <c r="U172" s="449">
        <f t="shared" si="17"/>
        <v>28</v>
      </c>
      <c r="V172" s="402" t="s">
        <v>1348</v>
      </c>
      <c r="W172" s="525" t="s">
        <v>1680</v>
      </c>
      <c r="X172" s="530"/>
      <c r="Y172" s="531"/>
    </row>
    <row r="173" spans="2:25" ht="29.4" thickBot="1" x14ac:dyDescent="0.35">
      <c r="B173" s="419">
        <f t="shared" si="12"/>
        <v>115</v>
      </c>
      <c r="C173" s="420" t="s">
        <v>1028</v>
      </c>
      <c r="E173" s="419">
        <f t="shared" si="13"/>
        <v>115</v>
      </c>
      <c r="F173" s="420" t="s">
        <v>1028</v>
      </c>
      <c r="I173" s="419">
        <f t="shared" si="14"/>
        <v>115</v>
      </c>
      <c r="J173" s="420" t="s">
        <v>1028</v>
      </c>
      <c r="L173" s="419">
        <f t="shared" si="15"/>
        <v>115</v>
      </c>
      <c r="M173" s="420" t="s">
        <v>1028</v>
      </c>
      <c r="S173" s="389"/>
      <c r="U173" s="449">
        <f t="shared" si="17"/>
        <v>29</v>
      </c>
      <c r="V173" s="402" t="s">
        <v>1349</v>
      </c>
      <c r="W173" s="525" t="s">
        <v>1680</v>
      </c>
      <c r="X173" s="530"/>
      <c r="Y173" s="531"/>
    </row>
    <row r="174" spans="2:25" ht="29.4" thickBot="1" x14ac:dyDescent="0.35">
      <c r="B174" s="419">
        <f t="shared" si="12"/>
        <v>116</v>
      </c>
      <c r="C174" s="420" t="s">
        <v>1029</v>
      </c>
      <c r="E174" s="419">
        <f t="shared" si="13"/>
        <v>116</v>
      </c>
      <c r="F174" s="420" t="s">
        <v>1029</v>
      </c>
      <c r="I174" s="419">
        <f t="shared" si="14"/>
        <v>116</v>
      </c>
      <c r="J174" s="420" t="s">
        <v>1029</v>
      </c>
      <c r="L174" s="419">
        <f t="shared" si="15"/>
        <v>116</v>
      </c>
      <c r="M174" s="420" t="s">
        <v>1029</v>
      </c>
      <c r="R174" s="461">
        <f>R173+1</f>
        <v>1</v>
      </c>
      <c r="S174" s="402" t="s">
        <v>1412</v>
      </c>
      <c r="T174" s="432" t="s">
        <v>1950</v>
      </c>
      <c r="U174" s="449">
        <f t="shared" si="17"/>
        <v>30</v>
      </c>
      <c r="V174" s="402" t="s">
        <v>1350</v>
      </c>
      <c r="W174" s="525" t="s">
        <v>1680</v>
      </c>
      <c r="X174" s="530"/>
      <c r="Y174" s="531"/>
    </row>
    <row r="175" spans="2:25" ht="29.4" thickBot="1" x14ac:dyDescent="0.35">
      <c r="B175" s="419">
        <f t="shared" si="12"/>
        <v>117</v>
      </c>
      <c r="C175" s="420" t="s">
        <v>1152</v>
      </c>
      <c r="E175" s="419">
        <f t="shared" si="13"/>
        <v>117</v>
      </c>
      <c r="F175" s="420" t="s">
        <v>1152</v>
      </c>
      <c r="I175" s="419">
        <f t="shared" si="14"/>
        <v>117</v>
      </c>
      <c r="J175" s="420" t="s">
        <v>1152</v>
      </c>
      <c r="L175" s="419">
        <f t="shared" si="15"/>
        <v>117</v>
      </c>
      <c r="M175" s="420" t="s">
        <v>1152</v>
      </c>
      <c r="R175" s="461">
        <f>R174+1</f>
        <v>2</v>
      </c>
      <c r="S175" s="402" t="s">
        <v>1413</v>
      </c>
      <c r="U175" s="449">
        <f t="shared" si="17"/>
        <v>31</v>
      </c>
      <c r="V175" s="402" t="s">
        <v>1351</v>
      </c>
      <c r="W175" s="525" t="s">
        <v>1680</v>
      </c>
      <c r="X175" s="530"/>
      <c r="Y175" s="531"/>
    </row>
    <row r="176" spans="2:25" ht="29.4" thickBot="1" x14ac:dyDescent="0.35">
      <c r="B176" s="419">
        <f t="shared" ref="B176:B240" si="18">B175+1</f>
        <v>118</v>
      </c>
      <c r="C176" s="420" t="s">
        <v>980</v>
      </c>
      <c r="E176" s="419">
        <f t="shared" ref="E176:E240" si="19">E175+1</f>
        <v>118</v>
      </c>
      <c r="F176" s="420" t="s">
        <v>980</v>
      </c>
      <c r="I176" s="419">
        <f t="shared" ref="I176:I240" si="20">I175+1</f>
        <v>118</v>
      </c>
      <c r="J176" s="420" t="s">
        <v>980</v>
      </c>
      <c r="L176" s="419">
        <f t="shared" ref="L176:L240" si="21">L175+1</f>
        <v>118</v>
      </c>
      <c r="M176" s="420" t="s">
        <v>980</v>
      </c>
      <c r="R176" s="461">
        <f t="shared" ref="R176:R180" si="22">R175+1</f>
        <v>3</v>
      </c>
      <c r="S176" s="402" t="s">
        <v>1414</v>
      </c>
      <c r="U176" s="449">
        <f t="shared" si="17"/>
        <v>32</v>
      </c>
      <c r="V176" s="402" t="s">
        <v>1352</v>
      </c>
      <c r="W176" s="525" t="s">
        <v>1680</v>
      </c>
      <c r="X176" s="530"/>
      <c r="Y176" s="531"/>
    </row>
    <row r="177" spans="2:25" ht="29.4" thickBot="1" x14ac:dyDescent="0.35">
      <c r="B177" s="419">
        <f t="shared" si="18"/>
        <v>119</v>
      </c>
      <c r="C177" s="420" t="s">
        <v>981</v>
      </c>
      <c r="E177" s="419">
        <f t="shared" si="19"/>
        <v>119</v>
      </c>
      <c r="F177" s="420" t="s">
        <v>981</v>
      </c>
      <c r="I177" s="419">
        <f t="shared" si="20"/>
        <v>119</v>
      </c>
      <c r="J177" s="420" t="s">
        <v>981</v>
      </c>
      <c r="L177" s="419">
        <f t="shared" si="21"/>
        <v>119</v>
      </c>
      <c r="M177" s="420" t="s">
        <v>981</v>
      </c>
      <c r="R177" s="461">
        <f t="shared" si="22"/>
        <v>4</v>
      </c>
      <c r="S177" s="402" t="s">
        <v>1415</v>
      </c>
      <c r="U177" s="449">
        <f t="shared" si="17"/>
        <v>33</v>
      </c>
      <c r="V177" s="402" t="s">
        <v>1353</v>
      </c>
      <c r="W177" s="525" t="s">
        <v>1680</v>
      </c>
      <c r="X177" s="530"/>
      <c r="Y177" s="531"/>
    </row>
    <row r="178" spans="2:25" ht="29.4" thickBot="1" x14ac:dyDescent="0.35">
      <c r="B178" s="419">
        <f t="shared" si="18"/>
        <v>120</v>
      </c>
      <c r="C178" s="420" t="s">
        <v>936</v>
      </c>
      <c r="E178" s="419">
        <f t="shared" si="19"/>
        <v>120</v>
      </c>
      <c r="F178" s="420" t="s">
        <v>936</v>
      </c>
      <c r="I178" s="419">
        <f t="shared" si="20"/>
        <v>120</v>
      </c>
      <c r="J178" s="420" t="s">
        <v>936</v>
      </c>
      <c r="L178" s="419">
        <f t="shared" si="21"/>
        <v>120</v>
      </c>
      <c r="M178" s="420" t="s">
        <v>936</v>
      </c>
      <c r="R178" s="461">
        <f t="shared" si="22"/>
        <v>5</v>
      </c>
      <c r="S178" s="402" t="s">
        <v>1416</v>
      </c>
      <c r="U178" s="449">
        <f t="shared" si="17"/>
        <v>34</v>
      </c>
      <c r="V178" s="402" t="s">
        <v>1354</v>
      </c>
      <c r="W178" s="525" t="s">
        <v>1680</v>
      </c>
      <c r="X178" s="530"/>
      <c r="Y178" s="531"/>
    </row>
    <row r="179" spans="2:25" ht="29.4" thickBot="1" x14ac:dyDescent="0.35">
      <c r="B179" s="419">
        <f t="shared" si="18"/>
        <v>121</v>
      </c>
      <c r="C179" s="420" t="s">
        <v>937</v>
      </c>
      <c r="E179" s="419">
        <f t="shared" si="19"/>
        <v>121</v>
      </c>
      <c r="F179" s="420" t="s">
        <v>937</v>
      </c>
      <c r="I179" s="419">
        <f t="shared" si="20"/>
        <v>121</v>
      </c>
      <c r="J179" s="420" t="s">
        <v>937</v>
      </c>
      <c r="L179" s="419">
        <f t="shared" si="21"/>
        <v>121</v>
      </c>
      <c r="M179" s="420" t="s">
        <v>937</v>
      </c>
      <c r="R179" s="461">
        <f t="shared" si="22"/>
        <v>6</v>
      </c>
      <c r="S179" s="402" t="s">
        <v>1417</v>
      </c>
      <c r="U179" s="449">
        <f t="shared" si="17"/>
        <v>35</v>
      </c>
      <c r="V179" s="402" t="s">
        <v>1355</v>
      </c>
      <c r="W179" s="525" t="s">
        <v>1680</v>
      </c>
      <c r="X179" s="530"/>
      <c r="Y179" s="531"/>
    </row>
    <row r="180" spans="2:25" ht="29.4" thickBot="1" x14ac:dyDescent="0.35">
      <c r="B180" s="419">
        <f t="shared" si="18"/>
        <v>122</v>
      </c>
      <c r="C180" s="420" t="s">
        <v>939</v>
      </c>
      <c r="E180" s="419">
        <f t="shared" si="19"/>
        <v>122</v>
      </c>
      <c r="F180" s="420" t="s">
        <v>939</v>
      </c>
      <c r="I180" s="419">
        <f t="shared" si="20"/>
        <v>122</v>
      </c>
      <c r="J180" s="420" t="s">
        <v>939</v>
      </c>
      <c r="L180" s="419">
        <f t="shared" si="21"/>
        <v>122</v>
      </c>
      <c r="M180" s="420" t="s">
        <v>939</v>
      </c>
      <c r="R180" s="461">
        <f t="shared" si="22"/>
        <v>7</v>
      </c>
      <c r="S180" s="402" t="s">
        <v>1418</v>
      </c>
      <c r="U180" s="449">
        <f t="shared" si="17"/>
        <v>36</v>
      </c>
      <c r="V180" s="402" t="s">
        <v>1356</v>
      </c>
      <c r="W180" s="525" t="s">
        <v>1680</v>
      </c>
      <c r="X180" s="530"/>
      <c r="Y180" s="531"/>
    </row>
    <row r="181" spans="2:25" ht="29.4" thickBot="1" x14ac:dyDescent="0.35">
      <c r="B181" s="419">
        <f t="shared" si="18"/>
        <v>123</v>
      </c>
      <c r="C181" s="420" t="s">
        <v>940</v>
      </c>
      <c r="E181" s="419">
        <f t="shared" si="19"/>
        <v>123</v>
      </c>
      <c r="F181" s="420" t="s">
        <v>940</v>
      </c>
      <c r="I181" s="419">
        <f t="shared" si="20"/>
        <v>123</v>
      </c>
      <c r="J181" s="420" t="s">
        <v>940</v>
      </c>
      <c r="L181" s="419">
        <f t="shared" si="21"/>
        <v>123</v>
      </c>
      <c r="M181" s="420" t="s">
        <v>940</v>
      </c>
      <c r="U181" s="449">
        <f t="shared" si="17"/>
        <v>37</v>
      </c>
      <c r="V181" s="402" t="s">
        <v>1357</v>
      </c>
      <c r="W181" s="525" t="s">
        <v>1680</v>
      </c>
      <c r="X181" s="530"/>
      <c r="Y181" s="531"/>
    </row>
    <row r="182" spans="2:25" ht="29.4" thickBot="1" x14ac:dyDescent="0.35">
      <c r="B182" s="419">
        <f t="shared" si="18"/>
        <v>124</v>
      </c>
      <c r="C182" s="420" t="s">
        <v>941</v>
      </c>
      <c r="E182" s="419">
        <f t="shared" si="19"/>
        <v>124</v>
      </c>
      <c r="F182" s="420" t="s">
        <v>941</v>
      </c>
      <c r="I182" s="419">
        <f t="shared" si="20"/>
        <v>124</v>
      </c>
      <c r="J182" s="420" t="s">
        <v>941</v>
      </c>
      <c r="L182" s="419">
        <f t="shared" si="21"/>
        <v>124</v>
      </c>
      <c r="M182" s="420" t="s">
        <v>941</v>
      </c>
      <c r="R182" s="386" t="s">
        <v>1151</v>
      </c>
      <c r="S182" s="389"/>
      <c r="U182" s="449">
        <f t="shared" si="17"/>
        <v>38</v>
      </c>
      <c r="V182" s="402" t="s">
        <v>1358</v>
      </c>
      <c r="W182" s="525" t="s">
        <v>1680</v>
      </c>
      <c r="X182" s="532"/>
      <c r="Y182" s="533"/>
    </row>
    <row r="183" spans="2:25" ht="29.4" thickBot="1" x14ac:dyDescent="0.35">
      <c r="B183" s="419">
        <f t="shared" si="18"/>
        <v>125</v>
      </c>
      <c r="C183" s="420" t="s">
        <v>942</v>
      </c>
      <c r="E183" s="419">
        <f t="shared" si="19"/>
        <v>125</v>
      </c>
      <c r="F183" s="420" t="s">
        <v>942</v>
      </c>
      <c r="I183" s="419">
        <f t="shared" si="20"/>
        <v>125</v>
      </c>
      <c r="J183" s="420" t="s">
        <v>942</v>
      </c>
      <c r="L183" s="419">
        <f t="shared" si="21"/>
        <v>125</v>
      </c>
      <c r="M183" s="420" t="s">
        <v>942</v>
      </c>
      <c r="S183" s="389"/>
      <c r="X183" s="535">
        <f>SUM(X145:X182)</f>
        <v>1260</v>
      </c>
      <c r="Y183" s="536">
        <f>SUM(Y145:Y182)</f>
        <v>19.669</v>
      </c>
    </row>
    <row r="184" spans="2:25" ht="15" thickBot="1" x14ac:dyDescent="0.35">
      <c r="B184" s="419">
        <f t="shared" si="18"/>
        <v>126</v>
      </c>
      <c r="C184" s="420" t="s">
        <v>646</v>
      </c>
      <c r="E184" s="419">
        <f t="shared" si="19"/>
        <v>126</v>
      </c>
      <c r="F184" s="420" t="s">
        <v>646</v>
      </c>
      <c r="I184" s="419">
        <f t="shared" si="20"/>
        <v>126</v>
      </c>
      <c r="J184" s="420" t="s">
        <v>646</v>
      </c>
      <c r="L184" s="419">
        <f t="shared" si="21"/>
        <v>126</v>
      </c>
      <c r="M184" s="420" t="s">
        <v>646</v>
      </c>
      <c r="R184" s="462">
        <v>0</v>
      </c>
      <c r="S184" s="401"/>
    </row>
    <row r="185" spans="2:25" ht="15" thickBot="1" x14ac:dyDescent="0.35">
      <c r="B185" s="419">
        <f t="shared" si="18"/>
        <v>127</v>
      </c>
      <c r="C185" s="420" t="s">
        <v>716</v>
      </c>
      <c r="E185" s="419">
        <f t="shared" si="19"/>
        <v>127</v>
      </c>
      <c r="F185" s="420" t="s">
        <v>716</v>
      </c>
      <c r="I185" s="419">
        <f t="shared" si="20"/>
        <v>127</v>
      </c>
      <c r="J185" s="420" t="s">
        <v>716</v>
      </c>
      <c r="L185" s="419">
        <f t="shared" si="21"/>
        <v>127</v>
      </c>
      <c r="M185" s="420" t="s">
        <v>716</v>
      </c>
    </row>
    <row r="186" spans="2:25" ht="29.4" thickBot="1" x14ac:dyDescent="0.35">
      <c r="B186" s="419">
        <f t="shared" si="18"/>
        <v>128</v>
      </c>
      <c r="C186" s="420" t="s">
        <v>1021</v>
      </c>
      <c r="E186" s="419">
        <f t="shared" si="19"/>
        <v>128</v>
      </c>
      <c r="F186" s="420" t="s">
        <v>1021</v>
      </c>
      <c r="I186" s="419">
        <f t="shared" si="20"/>
        <v>128</v>
      </c>
      <c r="J186" s="420" t="s">
        <v>1021</v>
      </c>
      <c r="L186" s="419">
        <f t="shared" si="21"/>
        <v>128</v>
      </c>
      <c r="M186" s="420" t="s">
        <v>1021</v>
      </c>
      <c r="R186" s="386" t="s">
        <v>1958</v>
      </c>
      <c r="S186" s="463" t="s">
        <v>1957</v>
      </c>
    </row>
    <row r="187" spans="2:25" ht="15" thickBot="1" x14ac:dyDescent="0.35">
      <c r="B187" s="419"/>
      <c r="C187" s="420"/>
      <c r="E187" s="419"/>
      <c r="F187" s="420"/>
      <c r="I187" s="419"/>
      <c r="J187" s="420"/>
      <c r="L187" s="419"/>
      <c r="M187" s="420"/>
      <c r="R187" s="386"/>
      <c r="S187" s="496" t="s">
        <v>1959</v>
      </c>
      <c r="T187" s="496" t="s">
        <v>1960</v>
      </c>
    </row>
    <row r="188" spans="2:25" ht="43.8" thickBot="1" x14ac:dyDescent="0.35">
      <c r="B188" s="419">
        <f>B186+1</f>
        <v>129</v>
      </c>
      <c r="C188" s="420" t="s">
        <v>1022</v>
      </c>
      <c r="E188" s="419">
        <f>E186+1</f>
        <v>129</v>
      </c>
      <c r="F188" s="420" t="s">
        <v>1022</v>
      </c>
      <c r="I188" s="419">
        <f>I186+1</f>
        <v>129</v>
      </c>
      <c r="J188" s="420" t="s">
        <v>1022</v>
      </c>
      <c r="L188" s="419">
        <f>L186+1</f>
        <v>129</v>
      </c>
      <c r="M188" s="420" t="s">
        <v>1022</v>
      </c>
      <c r="R188" s="461">
        <v>1</v>
      </c>
      <c r="S188" s="402" t="s">
        <v>685</v>
      </c>
      <c r="T188" s="402" t="s">
        <v>1595</v>
      </c>
    </row>
    <row r="189" spans="2:25" ht="29.4" thickBot="1" x14ac:dyDescent="0.35">
      <c r="B189" s="419">
        <f t="shared" si="18"/>
        <v>130</v>
      </c>
      <c r="C189" s="420" t="s">
        <v>719</v>
      </c>
      <c r="E189" s="419">
        <f t="shared" si="19"/>
        <v>130</v>
      </c>
      <c r="F189" s="420" t="s">
        <v>719</v>
      </c>
      <c r="I189" s="419">
        <f t="shared" si="20"/>
        <v>130</v>
      </c>
      <c r="J189" s="420" t="s">
        <v>719</v>
      </c>
      <c r="L189" s="419">
        <f t="shared" si="21"/>
        <v>130</v>
      </c>
      <c r="M189" s="420" t="s">
        <v>719</v>
      </c>
      <c r="R189" s="461">
        <f t="shared" ref="R189:R224" si="23">R188+1</f>
        <v>2</v>
      </c>
      <c r="S189" s="402" t="s">
        <v>1034</v>
      </c>
      <c r="T189" s="402" t="s">
        <v>1597</v>
      </c>
    </row>
    <row r="190" spans="2:25" ht="29.4" thickBot="1" x14ac:dyDescent="0.35">
      <c r="B190" s="419">
        <f t="shared" si="18"/>
        <v>131</v>
      </c>
      <c r="C190" s="420" t="s">
        <v>1516</v>
      </c>
      <c r="E190" s="419">
        <f t="shared" si="19"/>
        <v>131</v>
      </c>
      <c r="F190" s="420" t="s">
        <v>1516</v>
      </c>
      <c r="I190" s="419">
        <f t="shared" si="20"/>
        <v>131</v>
      </c>
      <c r="J190" s="420" t="s">
        <v>1516</v>
      </c>
      <c r="L190" s="419">
        <f t="shared" si="21"/>
        <v>131</v>
      </c>
      <c r="M190" s="420" t="s">
        <v>1516</v>
      </c>
      <c r="R190" s="461">
        <f t="shared" si="23"/>
        <v>3</v>
      </c>
      <c r="S190" s="402" t="s">
        <v>894</v>
      </c>
      <c r="T190" s="402" t="s">
        <v>1953</v>
      </c>
    </row>
    <row r="191" spans="2:25" ht="15" thickBot="1" x14ac:dyDescent="0.35">
      <c r="B191" s="419">
        <f t="shared" si="18"/>
        <v>132</v>
      </c>
      <c r="C191" s="420" t="s">
        <v>1412</v>
      </c>
      <c r="E191" s="419">
        <f t="shared" si="19"/>
        <v>132</v>
      </c>
      <c r="F191" s="420" t="s">
        <v>1412</v>
      </c>
      <c r="I191" s="419">
        <f t="shared" si="20"/>
        <v>132</v>
      </c>
      <c r="J191" s="420" t="s">
        <v>1412</v>
      </c>
      <c r="L191" s="419">
        <f t="shared" si="21"/>
        <v>132</v>
      </c>
      <c r="M191" s="420" t="s">
        <v>1412</v>
      </c>
      <c r="R191" s="461">
        <f t="shared" si="23"/>
        <v>4</v>
      </c>
      <c r="S191" s="402" t="s">
        <v>895</v>
      </c>
      <c r="T191" s="402" t="s">
        <v>1743</v>
      </c>
    </row>
    <row r="192" spans="2:25" ht="58.2" thickBot="1" x14ac:dyDescent="0.35">
      <c r="B192" s="419">
        <f t="shared" si="18"/>
        <v>133</v>
      </c>
      <c r="C192" s="420" t="s">
        <v>1413</v>
      </c>
      <c r="E192" s="419">
        <f t="shared" si="19"/>
        <v>133</v>
      </c>
      <c r="F192" s="420" t="s">
        <v>1413</v>
      </c>
      <c r="I192" s="419">
        <f t="shared" si="20"/>
        <v>133</v>
      </c>
      <c r="J192" s="420" t="s">
        <v>1413</v>
      </c>
      <c r="L192" s="419">
        <f t="shared" si="21"/>
        <v>133</v>
      </c>
      <c r="M192" s="420" t="s">
        <v>1413</v>
      </c>
      <c r="R192" s="461">
        <f t="shared" si="23"/>
        <v>5</v>
      </c>
      <c r="S192" s="402" t="s">
        <v>690</v>
      </c>
      <c r="T192" s="402" t="s">
        <v>1954</v>
      </c>
    </row>
    <row r="193" spans="2:20" ht="15" thickBot="1" x14ac:dyDescent="0.35">
      <c r="B193" s="419">
        <f t="shared" si="18"/>
        <v>134</v>
      </c>
      <c r="C193" s="420" t="s">
        <v>1414</v>
      </c>
      <c r="E193" s="419">
        <f t="shared" si="19"/>
        <v>134</v>
      </c>
      <c r="F193" s="420" t="s">
        <v>1414</v>
      </c>
      <c r="I193" s="419">
        <f t="shared" si="20"/>
        <v>134</v>
      </c>
      <c r="J193" s="420" t="s">
        <v>1414</v>
      </c>
      <c r="L193" s="419">
        <f t="shared" si="21"/>
        <v>134</v>
      </c>
      <c r="M193" s="420" t="s">
        <v>1414</v>
      </c>
      <c r="R193" s="461">
        <f t="shared" si="23"/>
        <v>6</v>
      </c>
      <c r="S193" s="402" t="s">
        <v>650</v>
      </c>
      <c r="T193" s="402" t="s">
        <v>1743</v>
      </c>
    </row>
    <row r="194" spans="2:20" ht="43.8" thickBot="1" x14ac:dyDescent="0.35">
      <c r="B194" s="419">
        <f t="shared" si="18"/>
        <v>135</v>
      </c>
      <c r="C194" s="420" t="s">
        <v>1415</v>
      </c>
      <c r="E194" s="419">
        <f t="shared" si="19"/>
        <v>135</v>
      </c>
      <c r="F194" s="420" t="s">
        <v>1415</v>
      </c>
      <c r="I194" s="419">
        <f t="shared" si="20"/>
        <v>135</v>
      </c>
      <c r="J194" s="420" t="s">
        <v>1415</v>
      </c>
      <c r="L194" s="419">
        <f t="shared" si="21"/>
        <v>135</v>
      </c>
      <c r="M194" s="420" t="s">
        <v>1415</v>
      </c>
      <c r="R194" s="461">
        <f t="shared" si="23"/>
        <v>7</v>
      </c>
      <c r="S194" s="402" t="s">
        <v>651</v>
      </c>
      <c r="T194" s="402" t="s">
        <v>1955</v>
      </c>
    </row>
    <row r="195" spans="2:20" ht="15" thickBot="1" x14ac:dyDescent="0.35">
      <c r="B195" s="419">
        <f t="shared" si="18"/>
        <v>136</v>
      </c>
      <c r="C195" s="420" t="s">
        <v>1416</v>
      </c>
      <c r="E195" s="419">
        <f t="shared" si="19"/>
        <v>136</v>
      </c>
      <c r="F195" s="420" t="s">
        <v>1416</v>
      </c>
      <c r="I195" s="419">
        <f t="shared" si="20"/>
        <v>136</v>
      </c>
      <c r="J195" s="420" t="s">
        <v>1416</v>
      </c>
      <c r="L195" s="419">
        <f t="shared" si="21"/>
        <v>136</v>
      </c>
      <c r="M195" s="420" t="s">
        <v>1416</v>
      </c>
      <c r="R195" s="461">
        <f t="shared" si="23"/>
        <v>8</v>
      </c>
      <c r="S195" s="402" t="s">
        <v>693</v>
      </c>
      <c r="T195" s="402" t="s">
        <v>1743</v>
      </c>
    </row>
    <row r="196" spans="2:20" ht="29.4" thickBot="1" x14ac:dyDescent="0.35">
      <c r="B196" s="419">
        <f t="shared" si="18"/>
        <v>137</v>
      </c>
      <c r="C196" s="420" t="s">
        <v>925</v>
      </c>
      <c r="E196" s="419">
        <f t="shared" si="19"/>
        <v>137</v>
      </c>
      <c r="F196" s="420" t="s">
        <v>925</v>
      </c>
      <c r="I196" s="419">
        <f t="shared" si="20"/>
        <v>137</v>
      </c>
      <c r="J196" s="420" t="s">
        <v>925</v>
      </c>
      <c r="L196" s="419">
        <f t="shared" si="21"/>
        <v>137</v>
      </c>
      <c r="M196" s="420" t="s">
        <v>925</v>
      </c>
      <c r="R196" s="461">
        <f t="shared" si="23"/>
        <v>9</v>
      </c>
      <c r="S196" s="402" t="s">
        <v>1402</v>
      </c>
      <c r="T196" s="402" t="s">
        <v>1743</v>
      </c>
    </row>
    <row r="197" spans="2:20" ht="29.4" thickBot="1" x14ac:dyDescent="0.35">
      <c r="B197" s="419">
        <f t="shared" si="18"/>
        <v>138</v>
      </c>
      <c r="C197" s="420" t="s">
        <v>926</v>
      </c>
      <c r="E197" s="419">
        <f t="shared" si="19"/>
        <v>138</v>
      </c>
      <c r="F197" s="420" t="s">
        <v>926</v>
      </c>
      <c r="I197" s="419">
        <f t="shared" si="20"/>
        <v>138</v>
      </c>
      <c r="J197" s="420" t="s">
        <v>926</v>
      </c>
      <c r="L197" s="419">
        <f t="shared" si="21"/>
        <v>138</v>
      </c>
      <c r="M197" s="420" t="s">
        <v>926</v>
      </c>
      <c r="R197" s="461">
        <f t="shared" si="23"/>
        <v>10</v>
      </c>
      <c r="S197" s="402" t="s">
        <v>689</v>
      </c>
      <c r="T197" s="402" t="s">
        <v>959</v>
      </c>
    </row>
    <row r="198" spans="2:20" ht="29.4" thickBot="1" x14ac:dyDescent="0.35">
      <c r="B198" s="419">
        <f t="shared" si="18"/>
        <v>139</v>
      </c>
      <c r="C198" s="420" t="s">
        <v>990</v>
      </c>
      <c r="E198" s="419">
        <f t="shared" si="19"/>
        <v>139</v>
      </c>
      <c r="F198" s="420" t="s">
        <v>990</v>
      </c>
      <c r="I198" s="419">
        <f t="shared" si="20"/>
        <v>139</v>
      </c>
      <c r="J198" s="420" t="s">
        <v>990</v>
      </c>
      <c r="L198" s="419">
        <f t="shared" si="21"/>
        <v>139</v>
      </c>
      <c r="M198" s="420" t="s">
        <v>990</v>
      </c>
      <c r="R198" s="461">
        <f t="shared" si="23"/>
        <v>11</v>
      </c>
      <c r="S198" s="402" t="s">
        <v>1036</v>
      </c>
      <c r="T198" s="402" t="s">
        <v>1740</v>
      </c>
    </row>
    <row r="199" spans="2:20" ht="29.4" thickBot="1" x14ac:dyDescent="0.35">
      <c r="B199" s="419">
        <f t="shared" si="18"/>
        <v>140</v>
      </c>
      <c r="C199" s="420" t="s">
        <v>1417</v>
      </c>
      <c r="E199" s="419">
        <f t="shared" si="19"/>
        <v>140</v>
      </c>
      <c r="F199" s="420" t="s">
        <v>1417</v>
      </c>
      <c r="I199" s="419">
        <f t="shared" si="20"/>
        <v>140</v>
      </c>
      <c r="J199" s="420" t="s">
        <v>1417</v>
      </c>
      <c r="L199" s="419">
        <f t="shared" si="21"/>
        <v>140</v>
      </c>
      <c r="M199" s="420" t="s">
        <v>1417</v>
      </c>
      <c r="R199" s="461">
        <f t="shared" si="23"/>
        <v>12</v>
      </c>
      <c r="S199" s="402" t="s">
        <v>1585</v>
      </c>
      <c r="T199" s="402" t="s">
        <v>1956</v>
      </c>
    </row>
    <row r="200" spans="2:20" ht="15" thickBot="1" x14ac:dyDescent="0.35">
      <c r="B200" s="419">
        <f t="shared" si="18"/>
        <v>141</v>
      </c>
      <c r="C200" s="420" t="s">
        <v>1418</v>
      </c>
      <c r="E200" s="419">
        <f t="shared" si="19"/>
        <v>141</v>
      </c>
      <c r="F200" s="420" t="s">
        <v>1418</v>
      </c>
      <c r="I200" s="419">
        <f t="shared" si="20"/>
        <v>141</v>
      </c>
      <c r="J200" s="420" t="s">
        <v>1418</v>
      </c>
      <c r="L200" s="419">
        <f t="shared" si="21"/>
        <v>141</v>
      </c>
      <c r="M200" s="420" t="s">
        <v>1418</v>
      </c>
      <c r="R200" s="461">
        <f t="shared" si="23"/>
        <v>13</v>
      </c>
      <c r="S200" s="402" t="s">
        <v>1586</v>
      </c>
      <c r="T200" s="402" t="s">
        <v>1868</v>
      </c>
    </row>
    <row r="201" spans="2:20" ht="29.4" thickBot="1" x14ac:dyDescent="0.35">
      <c r="B201" s="419">
        <f t="shared" si="18"/>
        <v>142</v>
      </c>
      <c r="C201" s="420" t="s">
        <v>927</v>
      </c>
      <c r="E201" s="419">
        <f t="shared" si="19"/>
        <v>142</v>
      </c>
      <c r="F201" s="420" t="s">
        <v>927</v>
      </c>
      <c r="I201" s="419">
        <f t="shared" si="20"/>
        <v>142</v>
      </c>
      <c r="J201" s="420" t="s">
        <v>927</v>
      </c>
      <c r="L201" s="419">
        <f t="shared" si="21"/>
        <v>142</v>
      </c>
      <c r="M201" s="420" t="s">
        <v>927</v>
      </c>
      <c r="R201" s="461">
        <f t="shared" si="23"/>
        <v>14</v>
      </c>
      <c r="S201" s="402" t="s">
        <v>86</v>
      </c>
      <c r="T201" s="402" t="s">
        <v>1679</v>
      </c>
    </row>
    <row r="202" spans="2:20" ht="29.4" thickBot="1" x14ac:dyDescent="0.35">
      <c r="B202" s="419">
        <f t="shared" si="18"/>
        <v>143</v>
      </c>
      <c r="C202" s="420" t="s">
        <v>928</v>
      </c>
      <c r="E202" s="419">
        <f t="shared" si="19"/>
        <v>143</v>
      </c>
      <c r="F202" s="420" t="s">
        <v>928</v>
      </c>
      <c r="I202" s="419">
        <f t="shared" si="20"/>
        <v>143</v>
      </c>
      <c r="J202" s="420" t="s">
        <v>928</v>
      </c>
      <c r="L202" s="419">
        <f t="shared" si="21"/>
        <v>143</v>
      </c>
      <c r="M202" s="420" t="s">
        <v>928</v>
      </c>
      <c r="R202" s="461">
        <f t="shared" si="23"/>
        <v>15</v>
      </c>
      <c r="S202" s="402" t="s">
        <v>87</v>
      </c>
      <c r="T202" s="402" t="s">
        <v>987</v>
      </c>
    </row>
    <row r="203" spans="2:20" ht="29.4" thickBot="1" x14ac:dyDescent="0.35">
      <c r="B203" s="419">
        <f t="shared" si="18"/>
        <v>144</v>
      </c>
      <c r="C203" s="420" t="s">
        <v>1005</v>
      </c>
      <c r="E203" s="419">
        <f t="shared" si="19"/>
        <v>144</v>
      </c>
      <c r="F203" s="420" t="s">
        <v>1005</v>
      </c>
      <c r="I203" s="419">
        <f t="shared" si="20"/>
        <v>144</v>
      </c>
      <c r="J203" s="420" t="s">
        <v>1005</v>
      </c>
      <c r="L203" s="419">
        <f t="shared" si="21"/>
        <v>144</v>
      </c>
      <c r="M203" s="420" t="s">
        <v>1005</v>
      </c>
      <c r="R203" s="461">
        <f t="shared" si="23"/>
        <v>16</v>
      </c>
      <c r="S203" s="402" t="s">
        <v>102</v>
      </c>
      <c r="T203" s="402" t="s">
        <v>1132</v>
      </c>
    </row>
    <row r="204" spans="2:20" ht="29.4" thickBot="1" x14ac:dyDescent="0.35">
      <c r="B204" s="419">
        <f t="shared" si="18"/>
        <v>145</v>
      </c>
      <c r="C204" s="420" t="s">
        <v>1006</v>
      </c>
      <c r="E204" s="419">
        <f t="shared" si="19"/>
        <v>145</v>
      </c>
      <c r="F204" s="420" t="s">
        <v>1006</v>
      </c>
      <c r="I204" s="419">
        <f t="shared" si="20"/>
        <v>145</v>
      </c>
      <c r="J204" s="420" t="s">
        <v>1006</v>
      </c>
      <c r="L204" s="419">
        <f t="shared" si="21"/>
        <v>145</v>
      </c>
      <c r="M204" s="420" t="s">
        <v>1006</v>
      </c>
      <c r="R204" s="461">
        <f t="shared" si="23"/>
        <v>17</v>
      </c>
      <c r="S204" s="402" t="s">
        <v>107</v>
      </c>
      <c r="T204" s="402" t="s">
        <v>1133</v>
      </c>
    </row>
    <row r="205" spans="2:20" ht="29.4" thickBot="1" x14ac:dyDescent="0.35">
      <c r="B205" s="419">
        <f t="shared" si="18"/>
        <v>146</v>
      </c>
      <c r="C205" s="420" t="s">
        <v>1007</v>
      </c>
      <c r="E205" s="419">
        <f t="shared" si="19"/>
        <v>146</v>
      </c>
      <c r="F205" s="420" t="s">
        <v>1007</v>
      </c>
      <c r="I205" s="419">
        <f t="shared" si="20"/>
        <v>146</v>
      </c>
      <c r="J205" s="420" t="s">
        <v>1007</v>
      </c>
      <c r="L205" s="419">
        <f t="shared" si="21"/>
        <v>146</v>
      </c>
      <c r="M205" s="420" t="s">
        <v>1007</v>
      </c>
      <c r="R205" s="461">
        <f t="shared" si="23"/>
        <v>18</v>
      </c>
      <c r="S205" s="402" t="s">
        <v>646</v>
      </c>
      <c r="T205" s="402" t="s">
        <v>1952</v>
      </c>
    </row>
    <row r="206" spans="2:20" ht="29.4" thickBot="1" x14ac:dyDescent="0.35">
      <c r="B206" s="419">
        <f t="shared" si="18"/>
        <v>147</v>
      </c>
      <c r="C206" s="420" t="s">
        <v>1008</v>
      </c>
      <c r="E206" s="419">
        <f t="shared" si="19"/>
        <v>147</v>
      </c>
      <c r="F206" s="420" t="s">
        <v>1008</v>
      </c>
      <c r="I206" s="419">
        <f t="shared" si="20"/>
        <v>147</v>
      </c>
      <c r="J206" s="420" t="s">
        <v>1008</v>
      </c>
      <c r="L206" s="419">
        <f t="shared" si="21"/>
        <v>147</v>
      </c>
      <c r="M206" s="420" t="s">
        <v>1008</v>
      </c>
      <c r="R206" s="461">
        <f t="shared" si="23"/>
        <v>19</v>
      </c>
      <c r="S206" s="402" t="s">
        <v>1681</v>
      </c>
      <c r="T206" s="402" t="s">
        <v>1682</v>
      </c>
    </row>
    <row r="207" spans="2:20" ht="29.4" thickBot="1" x14ac:dyDescent="0.35">
      <c r="B207" s="419">
        <f t="shared" si="18"/>
        <v>148</v>
      </c>
      <c r="C207" s="420" t="s">
        <v>1009</v>
      </c>
      <c r="E207" s="419">
        <f t="shared" si="19"/>
        <v>148</v>
      </c>
      <c r="F207" s="420" t="s">
        <v>1009</v>
      </c>
      <c r="I207" s="419">
        <f t="shared" si="20"/>
        <v>148</v>
      </c>
      <c r="J207" s="420" t="s">
        <v>1009</v>
      </c>
      <c r="L207" s="419">
        <f t="shared" si="21"/>
        <v>148</v>
      </c>
      <c r="M207" s="420" t="s">
        <v>1009</v>
      </c>
      <c r="R207" s="461">
        <f t="shared" si="23"/>
        <v>20</v>
      </c>
      <c r="S207" s="402" t="s">
        <v>1369</v>
      </c>
      <c r="T207" s="402" t="s">
        <v>1680</v>
      </c>
    </row>
    <row r="208" spans="2:20" ht="29.4" thickBot="1" x14ac:dyDescent="0.35">
      <c r="B208" s="419">
        <f t="shared" si="18"/>
        <v>149</v>
      </c>
      <c r="C208" s="420" t="s">
        <v>1010</v>
      </c>
      <c r="E208" s="419">
        <f t="shared" si="19"/>
        <v>149</v>
      </c>
      <c r="F208" s="420" t="s">
        <v>1010</v>
      </c>
      <c r="I208" s="419">
        <f t="shared" si="20"/>
        <v>149</v>
      </c>
      <c r="J208" s="420" t="s">
        <v>1010</v>
      </c>
      <c r="L208" s="419">
        <f t="shared" si="21"/>
        <v>149</v>
      </c>
      <c r="M208" s="420" t="s">
        <v>1010</v>
      </c>
      <c r="R208" s="461">
        <f t="shared" si="23"/>
        <v>21</v>
      </c>
      <c r="S208" s="402" t="s">
        <v>1344</v>
      </c>
      <c r="T208" s="402" t="s">
        <v>1680</v>
      </c>
    </row>
    <row r="209" spans="2:20" ht="29.4" thickBot="1" x14ac:dyDescent="0.35">
      <c r="B209" s="419">
        <f t="shared" si="18"/>
        <v>150</v>
      </c>
      <c r="C209" s="420" t="s">
        <v>929</v>
      </c>
      <c r="E209" s="419">
        <f t="shared" si="19"/>
        <v>150</v>
      </c>
      <c r="F209" s="420" t="s">
        <v>929</v>
      </c>
      <c r="I209" s="419">
        <f t="shared" si="20"/>
        <v>150</v>
      </c>
      <c r="J209" s="420" t="s">
        <v>929</v>
      </c>
      <c r="L209" s="419">
        <f t="shared" si="21"/>
        <v>150</v>
      </c>
      <c r="M209" s="420" t="s">
        <v>929</v>
      </c>
      <c r="R209" s="461">
        <f t="shared" si="23"/>
        <v>22</v>
      </c>
      <c r="S209" s="402" t="s">
        <v>1345</v>
      </c>
      <c r="T209" s="402" t="s">
        <v>1680</v>
      </c>
    </row>
    <row r="210" spans="2:20" ht="29.4" thickBot="1" x14ac:dyDescent="0.35">
      <c r="B210" s="419">
        <f t="shared" si="18"/>
        <v>151</v>
      </c>
      <c r="C210" s="420" t="s">
        <v>930</v>
      </c>
      <c r="E210" s="419">
        <f t="shared" si="19"/>
        <v>151</v>
      </c>
      <c r="F210" s="420" t="s">
        <v>930</v>
      </c>
      <c r="I210" s="419">
        <f t="shared" si="20"/>
        <v>151</v>
      </c>
      <c r="J210" s="420" t="s">
        <v>930</v>
      </c>
      <c r="L210" s="419">
        <f t="shared" si="21"/>
        <v>151</v>
      </c>
      <c r="M210" s="420" t="s">
        <v>930</v>
      </c>
      <c r="R210" s="461">
        <f t="shared" si="23"/>
        <v>23</v>
      </c>
      <c r="S210" s="402" t="s">
        <v>1346</v>
      </c>
      <c r="T210" s="402" t="s">
        <v>1680</v>
      </c>
    </row>
    <row r="211" spans="2:20" ht="29.4" thickBot="1" x14ac:dyDescent="0.35">
      <c r="B211" s="419">
        <f t="shared" si="18"/>
        <v>152</v>
      </c>
      <c r="C211" s="420" t="s">
        <v>933</v>
      </c>
      <c r="E211" s="419">
        <f t="shared" si="19"/>
        <v>152</v>
      </c>
      <c r="F211" s="420" t="s">
        <v>933</v>
      </c>
      <c r="I211" s="419">
        <f t="shared" si="20"/>
        <v>152</v>
      </c>
      <c r="J211" s="420" t="s">
        <v>933</v>
      </c>
      <c r="L211" s="419">
        <f t="shared" si="21"/>
        <v>152</v>
      </c>
      <c r="M211" s="420" t="s">
        <v>933</v>
      </c>
      <c r="R211" s="461">
        <f t="shared" si="23"/>
        <v>24</v>
      </c>
      <c r="S211" s="402" t="s">
        <v>1347</v>
      </c>
      <c r="T211" s="402" t="s">
        <v>1680</v>
      </c>
    </row>
    <row r="212" spans="2:20" ht="29.4" thickBot="1" x14ac:dyDescent="0.35">
      <c r="B212" s="419">
        <f t="shared" si="18"/>
        <v>153</v>
      </c>
      <c r="C212" s="420" t="s">
        <v>934</v>
      </c>
      <c r="E212" s="419">
        <f t="shared" si="19"/>
        <v>153</v>
      </c>
      <c r="F212" s="420" t="s">
        <v>934</v>
      </c>
      <c r="I212" s="419">
        <f t="shared" si="20"/>
        <v>153</v>
      </c>
      <c r="J212" s="420" t="s">
        <v>934</v>
      </c>
      <c r="L212" s="419">
        <f t="shared" si="21"/>
        <v>153</v>
      </c>
      <c r="M212" s="420" t="s">
        <v>934</v>
      </c>
      <c r="R212" s="461">
        <f t="shared" si="23"/>
        <v>25</v>
      </c>
      <c r="S212" s="402" t="s">
        <v>1347</v>
      </c>
      <c r="T212" s="402" t="s">
        <v>1680</v>
      </c>
    </row>
    <row r="213" spans="2:20" ht="29.4" thickBot="1" x14ac:dyDescent="0.35">
      <c r="B213" s="419">
        <f t="shared" si="18"/>
        <v>154</v>
      </c>
      <c r="C213" s="420" t="s">
        <v>935</v>
      </c>
      <c r="E213" s="419">
        <f t="shared" si="19"/>
        <v>154</v>
      </c>
      <c r="F213" s="420" t="s">
        <v>935</v>
      </c>
      <c r="I213" s="419">
        <f t="shared" si="20"/>
        <v>154</v>
      </c>
      <c r="J213" s="420" t="s">
        <v>935</v>
      </c>
      <c r="L213" s="419">
        <f t="shared" si="21"/>
        <v>154</v>
      </c>
      <c r="M213" s="420" t="s">
        <v>935</v>
      </c>
      <c r="R213" s="461">
        <f t="shared" si="23"/>
        <v>26</v>
      </c>
      <c r="S213" s="402" t="s">
        <v>1348</v>
      </c>
      <c r="T213" s="402" t="s">
        <v>1680</v>
      </c>
    </row>
    <row r="214" spans="2:20" ht="29.4" thickBot="1" x14ac:dyDescent="0.35">
      <c r="B214" s="419">
        <f t="shared" si="18"/>
        <v>155</v>
      </c>
      <c r="C214" s="420" t="s">
        <v>958</v>
      </c>
      <c r="E214" s="419">
        <f t="shared" si="19"/>
        <v>155</v>
      </c>
      <c r="F214" s="420" t="s">
        <v>958</v>
      </c>
      <c r="I214" s="419">
        <f t="shared" si="20"/>
        <v>155</v>
      </c>
      <c r="J214" s="420" t="s">
        <v>958</v>
      </c>
      <c r="L214" s="419">
        <f t="shared" si="21"/>
        <v>155</v>
      </c>
      <c r="M214" s="420" t="s">
        <v>958</v>
      </c>
      <c r="R214" s="461">
        <f t="shared" si="23"/>
        <v>27</v>
      </c>
      <c r="S214" s="402" t="s">
        <v>1348</v>
      </c>
      <c r="T214" s="402" t="s">
        <v>1680</v>
      </c>
    </row>
    <row r="215" spans="2:20" ht="29.4" thickBot="1" x14ac:dyDescent="0.35">
      <c r="B215" s="419">
        <f t="shared" si="18"/>
        <v>156</v>
      </c>
      <c r="C215" s="420" t="s">
        <v>991</v>
      </c>
      <c r="E215" s="419">
        <f t="shared" si="19"/>
        <v>156</v>
      </c>
      <c r="F215" s="420" t="s">
        <v>991</v>
      </c>
      <c r="I215" s="419">
        <f t="shared" si="20"/>
        <v>156</v>
      </c>
      <c r="J215" s="420" t="s">
        <v>991</v>
      </c>
      <c r="L215" s="419">
        <f t="shared" si="21"/>
        <v>156</v>
      </c>
      <c r="M215" s="420" t="s">
        <v>991</v>
      </c>
      <c r="R215" s="461">
        <f t="shared" si="23"/>
        <v>28</v>
      </c>
      <c r="S215" s="402" t="s">
        <v>1349</v>
      </c>
      <c r="T215" s="402" t="s">
        <v>1680</v>
      </c>
    </row>
    <row r="216" spans="2:20" ht="29.4" thickBot="1" x14ac:dyDescent="0.35">
      <c r="B216" s="419">
        <f t="shared" si="18"/>
        <v>157</v>
      </c>
      <c r="C216" s="420" t="s">
        <v>992</v>
      </c>
      <c r="E216" s="419">
        <f t="shared" si="19"/>
        <v>157</v>
      </c>
      <c r="F216" s="420" t="s">
        <v>992</v>
      </c>
      <c r="I216" s="419">
        <f t="shared" si="20"/>
        <v>157</v>
      </c>
      <c r="J216" s="420" t="s">
        <v>992</v>
      </c>
      <c r="L216" s="419">
        <f t="shared" si="21"/>
        <v>157</v>
      </c>
      <c r="M216" s="420" t="s">
        <v>992</v>
      </c>
      <c r="R216" s="461">
        <f t="shared" si="23"/>
        <v>29</v>
      </c>
      <c r="S216" s="402" t="s">
        <v>1350</v>
      </c>
      <c r="T216" s="402" t="s">
        <v>1680</v>
      </c>
    </row>
    <row r="217" spans="2:20" ht="29.4" thickBot="1" x14ac:dyDescent="0.35">
      <c r="B217" s="419">
        <f t="shared" si="18"/>
        <v>158</v>
      </c>
      <c r="C217" s="420" t="s">
        <v>995</v>
      </c>
      <c r="E217" s="419">
        <f t="shared" si="19"/>
        <v>158</v>
      </c>
      <c r="F217" s="420" t="s">
        <v>995</v>
      </c>
      <c r="I217" s="419">
        <f t="shared" si="20"/>
        <v>158</v>
      </c>
      <c r="J217" s="420" t="s">
        <v>995</v>
      </c>
      <c r="L217" s="419">
        <f t="shared" si="21"/>
        <v>158</v>
      </c>
      <c r="M217" s="420" t="s">
        <v>995</v>
      </c>
      <c r="R217" s="461">
        <f t="shared" si="23"/>
        <v>30</v>
      </c>
      <c r="S217" s="402" t="s">
        <v>1351</v>
      </c>
      <c r="T217" s="402" t="s">
        <v>1680</v>
      </c>
    </row>
    <row r="218" spans="2:20" ht="29.4" thickBot="1" x14ac:dyDescent="0.35">
      <c r="B218" s="419">
        <f t="shared" si="18"/>
        <v>159</v>
      </c>
      <c r="C218" s="420" t="s">
        <v>996</v>
      </c>
      <c r="E218" s="419">
        <f t="shared" si="19"/>
        <v>159</v>
      </c>
      <c r="F218" s="420" t="s">
        <v>996</v>
      </c>
      <c r="I218" s="419">
        <f t="shared" si="20"/>
        <v>159</v>
      </c>
      <c r="J218" s="420" t="s">
        <v>996</v>
      </c>
      <c r="L218" s="419">
        <f t="shared" si="21"/>
        <v>159</v>
      </c>
      <c r="M218" s="420" t="s">
        <v>996</v>
      </c>
      <c r="R218" s="461">
        <f t="shared" si="23"/>
        <v>31</v>
      </c>
      <c r="S218" s="402" t="s">
        <v>1352</v>
      </c>
      <c r="T218" s="402" t="s">
        <v>1680</v>
      </c>
    </row>
    <row r="219" spans="2:20" ht="29.4" thickBot="1" x14ac:dyDescent="0.35">
      <c r="B219" s="419">
        <f t="shared" si="18"/>
        <v>160</v>
      </c>
      <c r="C219" s="420" t="s">
        <v>997</v>
      </c>
      <c r="E219" s="419">
        <f t="shared" si="19"/>
        <v>160</v>
      </c>
      <c r="F219" s="420" t="s">
        <v>997</v>
      </c>
      <c r="I219" s="419">
        <f t="shared" si="20"/>
        <v>160</v>
      </c>
      <c r="J219" s="420" t="s">
        <v>997</v>
      </c>
      <c r="L219" s="419">
        <f t="shared" si="21"/>
        <v>160</v>
      </c>
      <c r="M219" s="420" t="s">
        <v>997</v>
      </c>
      <c r="R219" s="461">
        <f t="shared" si="23"/>
        <v>32</v>
      </c>
      <c r="S219" s="402" t="s">
        <v>1353</v>
      </c>
      <c r="T219" s="402" t="s">
        <v>1680</v>
      </c>
    </row>
    <row r="220" spans="2:20" ht="29.4" thickBot="1" x14ac:dyDescent="0.35">
      <c r="B220" s="419">
        <f t="shared" si="18"/>
        <v>161</v>
      </c>
      <c r="C220" s="420" t="s">
        <v>998</v>
      </c>
      <c r="E220" s="419">
        <f t="shared" si="19"/>
        <v>161</v>
      </c>
      <c r="F220" s="420" t="s">
        <v>998</v>
      </c>
      <c r="I220" s="419">
        <f t="shared" si="20"/>
        <v>161</v>
      </c>
      <c r="J220" s="420" t="s">
        <v>998</v>
      </c>
      <c r="L220" s="419">
        <f t="shared" si="21"/>
        <v>161</v>
      </c>
      <c r="M220" s="420" t="s">
        <v>998</v>
      </c>
      <c r="R220" s="461">
        <f t="shared" si="23"/>
        <v>33</v>
      </c>
      <c r="S220" s="402" t="s">
        <v>1354</v>
      </c>
      <c r="T220" s="402" t="s">
        <v>1680</v>
      </c>
    </row>
    <row r="221" spans="2:20" ht="29.4" thickBot="1" x14ac:dyDescent="0.35">
      <c r="B221" s="419">
        <f t="shared" si="18"/>
        <v>162</v>
      </c>
      <c r="C221" s="420" t="s">
        <v>1073</v>
      </c>
      <c r="E221" s="419">
        <f t="shared" si="19"/>
        <v>162</v>
      </c>
      <c r="F221" s="420" t="s">
        <v>1073</v>
      </c>
      <c r="I221" s="419">
        <f t="shared" si="20"/>
        <v>162</v>
      </c>
      <c r="J221" s="420" t="s">
        <v>1073</v>
      </c>
      <c r="L221" s="419">
        <f t="shared" si="21"/>
        <v>162</v>
      </c>
      <c r="M221" s="420" t="s">
        <v>1073</v>
      </c>
      <c r="R221" s="461">
        <f t="shared" si="23"/>
        <v>34</v>
      </c>
      <c r="S221" s="402" t="s">
        <v>1355</v>
      </c>
      <c r="T221" s="402" t="s">
        <v>1680</v>
      </c>
    </row>
    <row r="222" spans="2:20" ht="29.4" thickBot="1" x14ac:dyDescent="0.35">
      <c r="B222" s="419">
        <f t="shared" si="18"/>
        <v>163</v>
      </c>
      <c r="C222" s="420" t="s">
        <v>1004</v>
      </c>
      <c r="E222" s="419">
        <f t="shared" si="19"/>
        <v>163</v>
      </c>
      <c r="F222" s="420" t="s">
        <v>1004</v>
      </c>
      <c r="I222" s="419">
        <f t="shared" si="20"/>
        <v>163</v>
      </c>
      <c r="J222" s="420" t="s">
        <v>1004</v>
      </c>
      <c r="L222" s="419">
        <f t="shared" si="21"/>
        <v>163</v>
      </c>
      <c r="M222" s="420" t="s">
        <v>1004</v>
      </c>
      <c r="R222" s="461">
        <f t="shared" si="23"/>
        <v>35</v>
      </c>
      <c r="S222" s="402" t="s">
        <v>1356</v>
      </c>
      <c r="T222" s="402" t="s">
        <v>1680</v>
      </c>
    </row>
    <row r="223" spans="2:20" ht="29.4" thickBot="1" x14ac:dyDescent="0.35">
      <c r="B223" s="419">
        <f t="shared" si="18"/>
        <v>164</v>
      </c>
      <c r="C223" s="420" t="s">
        <v>999</v>
      </c>
      <c r="E223" s="419">
        <f t="shared" si="19"/>
        <v>164</v>
      </c>
      <c r="F223" s="420" t="s">
        <v>999</v>
      </c>
      <c r="I223" s="419">
        <f t="shared" si="20"/>
        <v>164</v>
      </c>
      <c r="J223" s="420" t="s">
        <v>999</v>
      </c>
      <c r="L223" s="419">
        <f t="shared" si="21"/>
        <v>164</v>
      </c>
      <c r="M223" s="420" t="s">
        <v>999</v>
      </c>
      <c r="R223" s="461">
        <f t="shared" si="23"/>
        <v>36</v>
      </c>
      <c r="S223" s="402" t="s">
        <v>1357</v>
      </c>
      <c r="T223" s="402" t="s">
        <v>1680</v>
      </c>
    </row>
    <row r="224" spans="2:20" ht="29.4" thickBot="1" x14ac:dyDescent="0.35">
      <c r="B224" s="419">
        <f t="shared" si="18"/>
        <v>165</v>
      </c>
      <c r="C224" s="420" t="s">
        <v>1000</v>
      </c>
      <c r="E224" s="419">
        <f t="shared" si="19"/>
        <v>165</v>
      </c>
      <c r="F224" s="420" t="s">
        <v>1000</v>
      </c>
      <c r="I224" s="419">
        <f t="shared" si="20"/>
        <v>165</v>
      </c>
      <c r="J224" s="420" t="s">
        <v>1000</v>
      </c>
      <c r="L224" s="419">
        <f t="shared" si="21"/>
        <v>165</v>
      </c>
      <c r="M224" s="420" t="s">
        <v>1000</v>
      </c>
      <c r="R224" s="461">
        <f t="shared" si="23"/>
        <v>37</v>
      </c>
      <c r="S224" s="402" t="s">
        <v>1358</v>
      </c>
      <c r="T224" s="402" t="s">
        <v>1680</v>
      </c>
    </row>
    <row r="225" spans="2:13" ht="29.4" thickBot="1" x14ac:dyDescent="0.35">
      <c r="B225" s="419">
        <f t="shared" si="18"/>
        <v>166</v>
      </c>
      <c r="C225" s="420" t="s">
        <v>1001</v>
      </c>
      <c r="E225" s="419">
        <f t="shared" si="19"/>
        <v>166</v>
      </c>
      <c r="F225" s="420" t="s">
        <v>1001</v>
      </c>
      <c r="I225" s="419">
        <f t="shared" si="20"/>
        <v>166</v>
      </c>
      <c r="J225" s="420" t="s">
        <v>1001</v>
      </c>
      <c r="L225" s="419">
        <f t="shared" si="21"/>
        <v>166</v>
      </c>
      <c r="M225" s="420" t="s">
        <v>1001</v>
      </c>
    </row>
    <row r="226" spans="2:13" ht="29.4" thickBot="1" x14ac:dyDescent="0.35">
      <c r="B226" s="419">
        <f t="shared" si="18"/>
        <v>167</v>
      </c>
      <c r="C226" s="420" t="s">
        <v>1002</v>
      </c>
      <c r="E226" s="419">
        <f t="shared" si="19"/>
        <v>167</v>
      </c>
      <c r="F226" s="420" t="s">
        <v>1002</v>
      </c>
      <c r="I226" s="419">
        <f t="shared" si="20"/>
        <v>167</v>
      </c>
      <c r="J226" s="420" t="s">
        <v>1002</v>
      </c>
      <c r="L226" s="419">
        <f t="shared" si="21"/>
        <v>167</v>
      </c>
      <c r="M226" s="420" t="s">
        <v>1002</v>
      </c>
    </row>
    <row r="227" spans="2:13" ht="29.4" thickBot="1" x14ac:dyDescent="0.35">
      <c r="B227" s="419">
        <f t="shared" si="18"/>
        <v>168</v>
      </c>
      <c r="C227" s="420" t="s">
        <v>1003</v>
      </c>
      <c r="E227" s="419">
        <f t="shared" si="19"/>
        <v>168</v>
      </c>
      <c r="F227" s="420" t="s">
        <v>1003</v>
      </c>
      <c r="I227" s="419">
        <f t="shared" si="20"/>
        <v>168</v>
      </c>
      <c r="J227" s="420" t="s">
        <v>1003</v>
      </c>
      <c r="L227" s="419">
        <f t="shared" si="21"/>
        <v>168</v>
      </c>
      <c r="M227" s="420" t="s">
        <v>1003</v>
      </c>
    </row>
    <row r="228" spans="2:13" ht="43.8" thickBot="1" x14ac:dyDescent="0.35">
      <c r="B228" s="419">
        <f t="shared" si="18"/>
        <v>169</v>
      </c>
      <c r="C228" s="420" t="s">
        <v>1011</v>
      </c>
      <c r="E228" s="419">
        <f t="shared" si="19"/>
        <v>169</v>
      </c>
      <c r="F228" s="420" t="s">
        <v>1011</v>
      </c>
      <c r="I228" s="419">
        <f t="shared" si="20"/>
        <v>169</v>
      </c>
      <c r="J228" s="420" t="s">
        <v>1011</v>
      </c>
      <c r="L228" s="419">
        <f t="shared" si="21"/>
        <v>169</v>
      </c>
      <c r="M228" s="420" t="s">
        <v>1011</v>
      </c>
    </row>
    <row r="229" spans="2:13" ht="29.4" thickBot="1" x14ac:dyDescent="0.35">
      <c r="B229" s="419">
        <f t="shared" si="18"/>
        <v>170</v>
      </c>
      <c r="C229" s="420" t="s">
        <v>1027</v>
      </c>
      <c r="E229" s="419">
        <f t="shared" si="19"/>
        <v>170</v>
      </c>
      <c r="F229" s="420" t="s">
        <v>1027</v>
      </c>
      <c r="I229" s="419">
        <f t="shared" si="20"/>
        <v>170</v>
      </c>
      <c r="J229" s="420" t="s">
        <v>1027</v>
      </c>
      <c r="L229" s="419">
        <f t="shared" si="21"/>
        <v>170</v>
      </c>
      <c r="M229" s="420" t="s">
        <v>1027</v>
      </c>
    </row>
    <row r="230" spans="2:13" ht="29.4" thickBot="1" x14ac:dyDescent="0.35">
      <c r="B230" s="419">
        <f t="shared" si="18"/>
        <v>171</v>
      </c>
      <c r="C230" s="420" t="s">
        <v>1015</v>
      </c>
      <c r="E230" s="419">
        <f t="shared" si="19"/>
        <v>171</v>
      </c>
      <c r="F230" s="420" t="s">
        <v>1015</v>
      </c>
      <c r="I230" s="419">
        <f t="shared" si="20"/>
        <v>171</v>
      </c>
      <c r="J230" s="420" t="s">
        <v>1015</v>
      </c>
      <c r="L230" s="419">
        <f t="shared" si="21"/>
        <v>171</v>
      </c>
      <c r="M230" s="420" t="s">
        <v>1015</v>
      </c>
    </row>
    <row r="231" spans="2:13" ht="43.8" thickBot="1" x14ac:dyDescent="0.35">
      <c r="B231" s="419">
        <f t="shared" si="18"/>
        <v>172</v>
      </c>
      <c r="C231" s="420" t="s">
        <v>1016</v>
      </c>
      <c r="E231" s="419">
        <f t="shared" si="19"/>
        <v>172</v>
      </c>
      <c r="F231" s="420" t="s">
        <v>1016</v>
      </c>
      <c r="I231" s="419">
        <f t="shared" si="20"/>
        <v>172</v>
      </c>
      <c r="J231" s="420" t="s">
        <v>1016</v>
      </c>
      <c r="L231" s="419">
        <f t="shared" si="21"/>
        <v>172</v>
      </c>
      <c r="M231" s="420" t="s">
        <v>1016</v>
      </c>
    </row>
    <row r="232" spans="2:13" ht="43.8" thickBot="1" x14ac:dyDescent="0.35">
      <c r="B232" s="419">
        <f t="shared" si="18"/>
        <v>173</v>
      </c>
      <c r="C232" s="420" t="s">
        <v>1017</v>
      </c>
      <c r="E232" s="419">
        <f t="shared" si="19"/>
        <v>173</v>
      </c>
      <c r="F232" s="420" t="s">
        <v>1017</v>
      </c>
      <c r="I232" s="419">
        <f t="shared" si="20"/>
        <v>173</v>
      </c>
      <c r="J232" s="420" t="s">
        <v>1017</v>
      </c>
      <c r="L232" s="419">
        <f t="shared" si="21"/>
        <v>173</v>
      </c>
      <c r="M232" s="420" t="s">
        <v>1017</v>
      </c>
    </row>
    <row r="233" spans="2:13" ht="43.8" thickBot="1" x14ac:dyDescent="0.35">
      <c r="B233" s="419">
        <f t="shared" si="18"/>
        <v>174</v>
      </c>
      <c r="C233" s="420" t="s">
        <v>1018</v>
      </c>
      <c r="E233" s="419">
        <f t="shared" si="19"/>
        <v>174</v>
      </c>
      <c r="F233" s="420" t="s">
        <v>1018</v>
      </c>
      <c r="I233" s="419">
        <f t="shared" si="20"/>
        <v>174</v>
      </c>
      <c r="J233" s="420" t="s">
        <v>1018</v>
      </c>
      <c r="L233" s="419">
        <f t="shared" si="21"/>
        <v>174</v>
      </c>
      <c r="M233" s="420" t="s">
        <v>1018</v>
      </c>
    </row>
    <row r="234" spans="2:13" ht="43.8" thickBot="1" x14ac:dyDescent="0.35">
      <c r="B234" s="419">
        <f t="shared" si="18"/>
        <v>175</v>
      </c>
      <c r="C234" s="420" t="s">
        <v>1019</v>
      </c>
      <c r="E234" s="419">
        <f t="shared" si="19"/>
        <v>175</v>
      </c>
      <c r="F234" s="420" t="s">
        <v>1019</v>
      </c>
      <c r="I234" s="419">
        <f t="shared" si="20"/>
        <v>175</v>
      </c>
      <c r="J234" s="420" t="s">
        <v>1019</v>
      </c>
      <c r="L234" s="419">
        <f t="shared" si="21"/>
        <v>175</v>
      </c>
      <c r="M234" s="420" t="s">
        <v>1019</v>
      </c>
    </row>
    <row r="235" spans="2:13" ht="43.8" thickBot="1" x14ac:dyDescent="0.35">
      <c r="B235" s="419">
        <f t="shared" si="18"/>
        <v>176</v>
      </c>
      <c r="C235" s="420" t="s">
        <v>1020</v>
      </c>
      <c r="E235" s="419">
        <f t="shared" si="19"/>
        <v>176</v>
      </c>
      <c r="F235" s="420" t="s">
        <v>1020</v>
      </c>
      <c r="I235" s="419">
        <f t="shared" si="20"/>
        <v>176</v>
      </c>
      <c r="J235" s="420" t="s">
        <v>1020</v>
      </c>
      <c r="L235" s="419">
        <f t="shared" si="21"/>
        <v>176</v>
      </c>
      <c r="M235" s="420" t="s">
        <v>1020</v>
      </c>
    </row>
    <row r="236" spans="2:13" ht="43.8" thickBot="1" x14ac:dyDescent="0.35">
      <c r="B236" s="419">
        <f t="shared" si="18"/>
        <v>177</v>
      </c>
      <c r="C236" s="420" t="s">
        <v>1196</v>
      </c>
      <c r="E236" s="419">
        <f t="shared" si="19"/>
        <v>177</v>
      </c>
      <c r="F236" s="420" t="s">
        <v>1196</v>
      </c>
      <c r="I236" s="419">
        <f t="shared" si="20"/>
        <v>177</v>
      </c>
      <c r="J236" s="420" t="s">
        <v>1196</v>
      </c>
      <c r="L236" s="419">
        <f t="shared" si="21"/>
        <v>177</v>
      </c>
      <c r="M236" s="420" t="s">
        <v>1196</v>
      </c>
    </row>
    <row r="237" spans="2:13" ht="43.8" thickBot="1" x14ac:dyDescent="0.35">
      <c r="B237" s="419">
        <f t="shared" si="18"/>
        <v>178</v>
      </c>
      <c r="C237" s="420" t="s">
        <v>1197</v>
      </c>
      <c r="E237" s="419">
        <f t="shared" si="19"/>
        <v>178</v>
      </c>
      <c r="F237" s="420" t="s">
        <v>1197</v>
      </c>
      <c r="I237" s="419">
        <f t="shared" si="20"/>
        <v>178</v>
      </c>
      <c r="J237" s="420" t="s">
        <v>1197</v>
      </c>
      <c r="L237" s="419">
        <f t="shared" si="21"/>
        <v>178</v>
      </c>
      <c r="M237" s="420" t="s">
        <v>1197</v>
      </c>
    </row>
    <row r="238" spans="2:13" ht="29.4" thickBot="1" x14ac:dyDescent="0.35">
      <c r="B238" s="419">
        <f t="shared" si="18"/>
        <v>179</v>
      </c>
      <c r="C238" s="420" t="s">
        <v>1209</v>
      </c>
      <c r="E238" s="419">
        <f t="shared" si="19"/>
        <v>179</v>
      </c>
      <c r="F238" s="420" t="s">
        <v>1209</v>
      </c>
      <c r="I238" s="419">
        <f t="shared" si="20"/>
        <v>179</v>
      </c>
      <c r="J238" s="420" t="s">
        <v>1209</v>
      </c>
      <c r="L238" s="419">
        <f t="shared" si="21"/>
        <v>179</v>
      </c>
      <c r="M238" s="420" t="s">
        <v>1209</v>
      </c>
    </row>
    <row r="239" spans="2:13" ht="29.4" thickBot="1" x14ac:dyDescent="0.35">
      <c r="B239" s="419">
        <f t="shared" si="18"/>
        <v>180</v>
      </c>
      <c r="C239" s="420" t="s">
        <v>1210</v>
      </c>
      <c r="E239" s="419">
        <f t="shared" si="19"/>
        <v>180</v>
      </c>
      <c r="F239" s="420" t="s">
        <v>1210</v>
      </c>
      <c r="I239" s="419">
        <f t="shared" si="20"/>
        <v>180</v>
      </c>
      <c r="J239" s="420" t="s">
        <v>1210</v>
      </c>
      <c r="L239" s="419">
        <f t="shared" si="21"/>
        <v>180</v>
      </c>
      <c r="M239" s="420" t="s">
        <v>1210</v>
      </c>
    </row>
    <row r="240" spans="2:13" ht="29.4" thickBot="1" x14ac:dyDescent="0.35">
      <c r="B240" s="419">
        <f t="shared" si="18"/>
        <v>181</v>
      </c>
      <c r="C240" s="420" t="s">
        <v>1211</v>
      </c>
      <c r="E240" s="419">
        <f t="shared" si="19"/>
        <v>181</v>
      </c>
      <c r="F240" s="420" t="s">
        <v>1211</v>
      </c>
      <c r="I240" s="419">
        <f t="shared" si="20"/>
        <v>181</v>
      </c>
      <c r="J240" s="420" t="s">
        <v>1211</v>
      </c>
      <c r="L240" s="419">
        <f t="shared" si="21"/>
        <v>181</v>
      </c>
      <c r="M240" s="420" t="s">
        <v>1211</v>
      </c>
    </row>
    <row r="241" spans="2:13" ht="29.4" thickBot="1" x14ac:dyDescent="0.35">
      <c r="B241" s="419">
        <f t="shared" ref="B241:B304" si="24">B240+1</f>
        <v>182</v>
      </c>
      <c r="C241" s="420" t="s">
        <v>1212</v>
      </c>
      <c r="E241" s="419">
        <f t="shared" ref="E241:E304" si="25">E240+1</f>
        <v>182</v>
      </c>
      <c r="F241" s="420" t="s">
        <v>1212</v>
      </c>
      <c r="I241" s="419">
        <f t="shared" ref="I241:I304" si="26">I240+1</f>
        <v>182</v>
      </c>
      <c r="J241" s="420" t="s">
        <v>1212</v>
      </c>
      <c r="L241" s="419">
        <f t="shared" ref="L241:L304" si="27">L240+1</f>
        <v>182</v>
      </c>
      <c r="M241" s="420" t="s">
        <v>1212</v>
      </c>
    </row>
    <row r="242" spans="2:13" ht="29.4" thickBot="1" x14ac:dyDescent="0.35">
      <c r="B242" s="419">
        <f t="shared" si="24"/>
        <v>183</v>
      </c>
      <c r="C242" s="420" t="s">
        <v>1213</v>
      </c>
      <c r="E242" s="419">
        <f t="shared" si="25"/>
        <v>183</v>
      </c>
      <c r="F242" s="420" t="s">
        <v>1213</v>
      </c>
      <c r="I242" s="419">
        <f t="shared" si="26"/>
        <v>183</v>
      </c>
      <c r="J242" s="420" t="s">
        <v>1213</v>
      </c>
      <c r="L242" s="419">
        <f t="shared" si="27"/>
        <v>183</v>
      </c>
      <c r="M242" s="420" t="s">
        <v>1213</v>
      </c>
    </row>
    <row r="243" spans="2:13" ht="29.4" thickBot="1" x14ac:dyDescent="0.35">
      <c r="B243" s="419">
        <f t="shared" si="24"/>
        <v>184</v>
      </c>
      <c r="C243" s="420" t="s">
        <v>1214</v>
      </c>
      <c r="E243" s="419">
        <f t="shared" si="25"/>
        <v>184</v>
      </c>
      <c r="F243" s="420" t="s">
        <v>1214</v>
      </c>
      <c r="I243" s="419">
        <f t="shared" si="26"/>
        <v>184</v>
      </c>
      <c r="J243" s="420" t="s">
        <v>1214</v>
      </c>
      <c r="L243" s="419">
        <f t="shared" si="27"/>
        <v>184</v>
      </c>
      <c r="M243" s="420" t="s">
        <v>1214</v>
      </c>
    </row>
    <row r="244" spans="2:13" ht="29.4" thickBot="1" x14ac:dyDescent="0.35">
      <c r="B244" s="419">
        <f t="shared" si="24"/>
        <v>185</v>
      </c>
      <c r="C244" s="420" t="s">
        <v>1203</v>
      </c>
      <c r="E244" s="419">
        <f t="shared" si="25"/>
        <v>185</v>
      </c>
      <c r="F244" s="420" t="s">
        <v>1203</v>
      </c>
      <c r="I244" s="419">
        <f t="shared" si="26"/>
        <v>185</v>
      </c>
      <c r="J244" s="420" t="s">
        <v>1203</v>
      </c>
      <c r="L244" s="419">
        <f t="shared" si="27"/>
        <v>185</v>
      </c>
      <c r="M244" s="420" t="s">
        <v>1203</v>
      </c>
    </row>
    <row r="245" spans="2:13" ht="29.4" thickBot="1" x14ac:dyDescent="0.35">
      <c r="B245" s="419">
        <f t="shared" si="24"/>
        <v>186</v>
      </c>
      <c r="C245" s="420" t="s">
        <v>1204</v>
      </c>
      <c r="E245" s="419">
        <f t="shared" si="25"/>
        <v>186</v>
      </c>
      <c r="F245" s="420" t="s">
        <v>1204</v>
      </c>
      <c r="I245" s="419">
        <f t="shared" si="26"/>
        <v>186</v>
      </c>
      <c r="J245" s="420" t="s">
        <v>1204</v>
      </c>
      <c r="L245" s="419">
        <f t="shared" si="27"/>
        <v>186</v>
      </c>
      <c r="M245" s="420" t="s">
        <v>1204</v>
      </c>
    </row>
    <row r="246" spans="2:13" ht="29.4" thickBot="1" x14ac:dyDescent="0.35">
      <c r="B246" s="419">
        <f t="shared" si="24"/>
        <v>187</v>
      </c>
      <c r="C246" s="420" t="s">
        <v>1205</v>
      </c>
      <c r="E246" s="419">
        <f t="shared" si="25"/>
        <v>187</v>
      </c>
      <c r="F246" s="420" t="s">
        <v>1205</v>
      </c>
      <c r="I246" s="419">
        <f t="shared" si="26"/>
        <v>187</v>
      </c>
      <c r="J246" s="420" t="s">
        <v>1205</v>
      </c>
      <c r="L246" s="419">
        <f t="shared" si="27"/>
        <v>187</v>
      </c>
      <c r="M246" s="420" t="s">
        <v>1205</v>
      </c>
    </row>
    <row r="247" spans="2:13" ht="29.4" thickBot="1" x14ac:dyDescent="0.35">
      <c r="B247" s="419">
        <f t="shared" si="24"/>
        <v>188</v>
      </c>
      <c r="C247" s="420" t="s">
        <v>1206</v>
      </c>
      <c r="E247" s="419">
        <f t="shared" si="25"/>
        <v>188</v>
      </c>
      <c r="F247" s="420" t="s">
        <v>1206</v>
      </c>
      <c r="I247" s="419">
        <f t="shared" si="26"/>
        <v>188</v>
      </c>
      <c r="J247" s="420" t="s">
        <v>1206</v>
      </c>
      <c r="L247" s="419">
        <f t="shared" si="27"/>
        <v>188</v>
      </c>
      <c r="M247" s="420" t="s">
        <v>1206</v>
      </c>
    </row>
    <row r="248" spans="2:13" ht="29.4" thickBot="1" x14ac:dyDescent="0.35">
      <c r="B248" s="419">
        <f t="shared" si="24"/>
        <v>189</v>
      </c>
      <c r="C248" s="420" t="s">
        <v>1207</v>
      </c>
      <c r="E248" s="419">
        <f t="shared" si="25"/>
        <v>189</v>
      </c>
      <c r="F248" s="420" t="s">
        <v>1207</v>
      </c>
      <c r="I248" s="419">
        <f t="shared" si="26"/>
        <v>189</v>
      </c>
      <c r="J248" s="420" t="s">
        <v>1207</v>
      </c>
      <c r="L248" s="419">
        <f t="shared" si="27"/>
        <v>189</v>
      </c>
      <c r="M248" s="420" t="s">
        <v>1207</v>
      </c>
    </row>
    <row r="249" spans="2:13" ht="29.4" thickBot="1" x14ac:dyDescent="0.35">
      <c r="B249" s="419">
        <f t="shared" si="24"/>
        <v>190</v>
      </c>
      <c r="C249" s="420" t="s">
        <v>1208</v>
      </c>
      <c r="E249" s="419">
        <f t="shared" si="25"/>
        <v>190</v>
      </c>
      <c r="F249" s="420" t="s">
        <v>1208</v>
      </c>
      <c r="I249" s="419">
        <f t="shared" si="26"/>
        <v>190</v>
      </c>
      <c r="J249" s="420" t="s">
        <v>1208</v>
      </c>
      <c r="L249" s="419">
        <f t="shared" si="27"/>
        <v>190</v>
      </c>
      <c r="M249" s="420" t="s">
        <v>1208</v>
      </c>
    </row>
    <row r="250" spans="2:13" ht="29.4" thickBot="1" x14ac:dyDescent="0.35">
      <c r="B250" s="419">
        <f t="shared" si="24"/>
        <v>191</v>
      </c>
      <c r="C250" s="420" t="s">
        <v>1215</v>
      </c>
      <c r="E250" s="419">
        <f t="shared" si="25"/>
        <v>191</v>
      </c>
      <c r="F250" s="420" t="s">
        <v>1215</v>
      </c>
      <c r="I250" s="419">
        <f t="shared" si="26"/>
        <v>191</v>
      </c>
      <c r="J250" s="420" t="s">
        <v>1215</v>
      </c>
      <c r="L250" s="419">
        <f t="shared" si="27"/>
        <v>191</v>
      </c>
      <c r="M250" s="420" t="s">
        <v>1215</v>
      </c>
    </row>
    <row r="251" spans="2:13" ht="29.4" thickBot="1" x14ac:dyDescent="0.35">
      <c r="B251" s="419">
        <f t="shared" si="24"/>
        <v>192</v>
      </c>
      <c r="C251" s="420" t="s">
        <v>1216</v>
      </c>
      <c r="E251" s="419">
        <f t="shared" si="25"/>
        <v>192</v>
      </c>
      <c r="F251" s="420" t="s">
        <v>1216</v>
      </c>
      <c r="I251" s="419">
        <f t="shared" si="26"/>
        <v>192</v>
      </c>
      <c r="J251" s="420" t="s">
        <v>1216</v>
      </c>
      <c r="L251" s="419">
        <f t="shared" si="27"/>
        <v>192</v>
      </c>
      <c r="M251" s="420" t="s">
        <v>1216</v>
      </c>
    </row>
    <row r="252" spans="2:13" ht="29.4" thickBot="1" x14ac:dyDescent="0.35">
      <c r="B252" s="419">
        <f t="shared" si="24"/>
        <v>193</v>
      </c>
      <c r="C252" s="420" t="s">
        <v>1217</v>
      </c>
      <c r="E252" s="419">
        <f t="shared" si="25"/>
        <v>193</v>
      </c>
      <c r="F252" s="420" t="s">
        <v>1217</v>
      </c>
      <c r="I252" s="419">
        <f t="shared" si="26"/>
        <v>193</v>
      </c>
      <c r="J252" s="420" t="s">
        <v>1217</v>
      </c>
      <c r="L252" s="419">
        <f t="shared" si="27"/>
        <v>193</v>
      </c>
      <c r="M252" s="420" t="s">
        <v>1217</v>
      </c>
    </row>
    <row r="253" spans="2:13" ht="29.4" thickBot="1" x14ac:dyDescent="0.35">
      <c r="B253" s="419">
        <f t="shared" si="24"/>
        <v>194</v>
      </c>
      <c r="C253" s="420" t="s">
        <v>1218</v>
      </c>
      <c r="E253" s="419">
        <f t="shared" si="25"/>
        <v>194</v>
      </c>
      <c r="F253" s="420" t="s">
        <v>1218</v>
      </c>
      <c r="I253" s="419">
        <f t="shared" si="26"/>
        <v>194</v>
      </c>
      <c r="J253" s="420" t="s">
        <v>1218</v>
      </c>
      <c r="L253" s="419">
        <f t="shared" si="27"/>
        <v>194</v>
      </c>
      <c r="M253" s="420" t="s">
        <v>1218</v>
      </c>
    </row>
    <row r="254" spans="2:13" ht="29.4" thickBot="1" x14ac:dyDescent="0.35">
      <c r="B254" s="419">
        <f t="shared" si="24"/>
        <v>195</v>
      </c>
      <c r="C254" s="420" t="s">
        <v>1219</v>
      </c>
      <c r="E254" s="419">
        <f t="shared" si="25"/>
        <v>195</v>
      </c>
      <c r="F254" s="420" t="s">
        <v>1219</v>
      </c>
      <c r="I254" s="419">
        <f t="shared" si="26"/>
        <v>195</v>
      </c>
      <c r="J254" s="420" t="s">
        <v>1219</v>
      </c>
      <c r="L254" s="419">
        <f t="shared" si="27"/>
        <v>195</v>
      </c>
      <c r="M254" s="420" t="s">
        <v>1219</v>
      </c>
    </row>
    <row r="255" spans="2:13" ht="29.4" thickBot="1" x14ac:dyDescent="0.35">
      <c r="B255" s="419">
        <f t="shared" si="24"/>
        <v>196</v>
      </c>
      <c r="C255" s="420" t="s">
        <v>1220</v>
      </c>
      <c r="E255" s="419">
        <f t="shared" si="25"/>
        <v>196</v>
      </c>
      <c r="F255" s="420" t="s">
        <v>1220</v>
      </c>
      <c r="I255" s="419">
        <f t="shared" si="26"/>
        <v>196</v>
      </c>
      <c r="J255" s="420" t="s">
        <v>1220</v>
      </c>
      <c r="L255" s="419">
        <f t="shared" si="27"/>
        <v>196</v>
      </c>
      <c r="M255" s="420" t="s">
        <v>1220</v>
      </c>
    </row>
    <row r="256" spans="2:13" ht="29.4" thickBot="1" x14ac:dyDescent="0.35">
      <c r="B256" s="419">
        <f t="shared" si="24"/>
        <v>197</v>
      </c>
      <c r="C256" s="420" t="s">
        <v>1225</v>
      </c>
      <c r="E256" s="419">
        <f t="shared" si="25"/>
        <v>197</v>
      </c>
      <c r="F256" s="420" t="s">
        <v>1225</v>
      </c>
      <c r="I256" s="419">
        <f t="shared" si="26"/>
        <v>197</v>
      </c>
      <c r="J256" s="420" t="s">
        <v>1225</v>
      </c>
      <c r="L256" s="419">
        <f t="shared" si="27"/>
        <v>197</v>
      </c>
      <c r="M256" s="420" t="s">
        <v>1225</v>
      </c>
    </row>
    <row r="257" spans="2:13" ht="29.4" thickBot="1" x14ac:dyDescent="0.35">
      <c r="B257" s="419">
        <f t="shared" si="24"/>
        <v>198</v>
      </c>
      <c r="C257" s="420" t="s">
        <v>1226</v>
      </c>
      <c r="E257" s="419">
        <f t="shared" si="25"/>
        <v>198</v>
      </c>
      <c r="F257" s="420" t="s">
        <v>1226</v>
      </c>
      <c r="I257" s="419">
        <f t="shared" si="26"/>
        <v>198</v>
      </c>
      <c r="J257" s="420" t="s">
        <v>1226</v>
      </c>
      <c r="L257" s="419">
        <f t="shared" si="27"/>
        <v>198</v>
      </c>
      <c r="M257" s="420" t="s">
        <v>1226</v>
      </c>
    </row>
    <row r="258" spans="2:13" ht="29.4" thickBot="1" x14ac:dyDescent="0.35">
      <c r="B258" s="419">
        <f t="shared" si="24"/>
        <v>199</v>
      </c>
      <c r="C258" s="420" t="s">
        <v>1233</v>
      </c>
      <c r="E258" s="419">
        <f t="shared" si="25"/>
        <v>199</v>
      </c>
      <c r="F258" s="420" t="s">
        <v>1233</v>
      </c>
      <c r="I258" s="419">
        <f t="shared" si="26"/>
        <v>199</v>
      </c>
      <c r="J258" s="420" t="s">
        <v>1233</v>
      </c>
      <c r="L258" s="419">
        <f t="shared" si="27"/>
        <v>199</v>
      </c>
      <c r="M258" s="420" t="s">
        <v>1233</v>
      </c>
    </row>
    <row r="259" spans="2:13" ht="15" thickBot="1" x14ac:dyDescent="0.35">
      <c r="B259" s="419">
        <f t="shared" si="24"/>
        <v>200</v>
      </c>
      <c r="C259" s="420" t="s">
        <v>1235</v>
      </c>
      <c r="E259" s="419">
        <f t="shared" si="25"/>
        <v>200</v>
      </c>
      <c r="F259" s="420" t="s">
        <v>1235</v>
      </c>
      <c r="I259" s="419">
        <f t="shared" si="26"/>
        <v>200</v>
      </c>
      <c r="J259" s="420" t="s">
        <v>1235</v>
      </c>
      <c r="L259" s="419">
        <f t="shared" si="27"/>
        <v>200</v>
      </c>
      <c r="M259" s="420" t="s">
        <v>1235</v>
      </c>
    </row>
    <row r="260" spans="2:13" ht="15" thickBot="1" x14ac:dyDescent="0.35">
      <c r="B260" s="419">
        <f t="shared" si="24"/>
        <v>201</v>
      </c>
      <c r="C260" s="420" t="s">
        <v>1236</v>
      </c>
      <c r="E260" s="419">
        <f t="shared" si="25"/>
        <v>201</v>
      </c>
      <c r="F260" s="420" t="s">
        <v>1236</v>
      </c>
      <c r="I260" s="419">
        <f t="shared" si="26"/>
        <v>201</v>
      </c>
      <c r="J260" s="420" t="s">
        <v>1236</v>
      </c>
      <c r="L260" s="419">
        <f t="shared" si="27"/>
        <v>201</v>
      </c>
      <c r="M260" s="420" t="s">
        <v>1236</v>
      </c>
    </row>
    <row r="261" spans="2:13" ht="29.4" thickBot="1" x14ac:dyDescent="0.35">
      <c r="B261" s="419">
        <f t="shared" si="24"/>
        <v>202</v>
      </c>
      <c r="C261" s="420" t="s">
        <v>1237</v>
      </c>
      <c r="E261" s="419">
        <f t="shared" si="25"/>
        <v>202</v>
      </c>
      <c r="F261" s="420" t="s">
        <v>1237</v>
      </c>
      <c r="I261" s="419">
        <f t="shared" si="26"/>
        <v>202</v>
      </c>
      <c r="J261" s="420" t="s">
        <v>1237</v>
      </c>
      <c r="L261" s="419">
        <f t="shared" si="27"/>
        <v>202</v>
      </c>
      <c r="M261" s="420" t="s">
        <v>1237</v>
      </c>
    </row>
    <row r="262" spans="2:13" ht="29.4" thickBot="1" x14ac:dyDescent="0.35">
      <c r="B262" s="419">
        <f t="shared" si="24"/>
        <v>203</v>
      </c>
      <c r="C262" s="420" t="s">
        <v>1238</v>
      </c>
      <c r="E262" s="419">
        <f t="shared" si="25"/>
        <v>203</v>
      </c>
      <c r="F262" s="420" t="s">
        <v>1238</v>
      </c>
      <c r="I262" s="419">
        <f t="shared" si="26"/>
        <v>203</v>
      </c>
      <c r="J262" s="420" t="s">
        <v>1238</v>
      </c>
      <c r="L262" s="419">
        <f t="shared" si="27"/>
        <v>203</v>
      </c>
      <c r="M262" s="420" t="s">
        <v>1238</v>
      </c>
    </row>
    <row r="263" spans="2:13" ht="29.4" thickBot="1" x14ac:dyDescent="0.35">
      <c r="B263" s="419">
        <f t="shared" si="24"/>
        <v>204</v>
      </c>
      <c r="C263" s="420" t="s">
        <v>1240</v>
      </c>
      <c r="E263" s="419">
        <f t="shared" si="25"/>
        <v>204</v>
      </c>
      <c r="F263" s="420" t="s">
        <v>1240</v>
      </c>
      <c r="I263" s="419">
        <f t="shared" si="26"/>
        <v>204</v>
      </c>
      <c r="J263" s="420" t="s">
        <v>1240</v>
      </c>
      <c r="L263" s="419">
        <f t="shared" si="27"/>
        <v>204</v>
      </c>
      <c r="M263" s="420" t="s">
        <v>1240</v>
      </c>
    </row>
    <row r="264" spans="2:13" ht="29.4" thickBot="1" x14ac:dyDescent="0.35">
      <c r="B264" s="419">
        <f t="shared" si="24"/>
        <v>205</v>
      </c>
      <c r="C264" s="420" t="s">
        <v>1241</v>
      </c>
      <c r="E264" s="419">
        <f t="shared" si="25"/>
        <v>205</v>
      </c>
      <c r="F264" s="420" t="s">
        <v>1241</v>
      </c>
      <c r="I264" s="419">
        <f t="shared" si="26"/>
        <v>205</v>
      </c>
      <c r="J264" s="420" t="s">
        <v>1241</v>
      </c>
      <c r="L264" s="419">
        <f t="shared" si="27"/>
        <v>205</v>
      </c>
      <c r="M264" s="420" t="s">
        <v>1241</v>
      </c>
    </row>
    <row r="265" spans="2:13" ht="29.4" thickBot="1" x14ac:dyDescent="0.35">
      <c r="B265" s="419">
        <f t="shared" si="24"/>
        <v>206</v>
      </c>
      <c r="C265" s="420" t="s">
        <v>1242</v>
      </c>
      <c r="E265" s="419">
        <f t="shared" si="25"/>
        <v>206</v>
      </c>
      <c r="F265" s="420" t="s">
        <v>1242</v>
      </c>
      <c r="I265" s="419">
        <f t="shared" si="26"/>
        <v>206</v>
      </c>
      <c r="J265" s="420" t="s">
        <v>1242</v>
      </c>
      <c r="L265" s="419">
        <f t="shared" si="27"/>
        <v>206</v>
      </c>
      <c r="M265" s="420" t="s">
        <v>1242</v>
      </c>
    </row>
    <row r="266" spans="2:13" ht="15" thickBot="1" x14ac:dyDescent="0.35">
      <c r="B266" s="419">
        <f t="shared" si="24"/>
        <v>207</v>
      </c>
      <c r="C266" s="420" t="s">
        <v>1244</v>
      </c>
      <c r="E266" s="419">
        <f t="shared" si="25"/>
        <v>207</v>
      </c>
      <c r="F266" s="420" t="s">
        <v>1244</v>
      </c>
      <c r="I266" s="419">
        <f t="shared" si="26"/>
        <v>207</v>
      </c>
      <c r="J266" s="420" t="s">
        <v>1244</v>
      </c>
      <c r="L266" s="419">
        <f t="shared" si="27"/>
        <v>207</v>
      </c>
      <c r="M266" s="420" t="s">
        <v>1244</v>
      </c>
    </row>
    <row r="267" spans="2:13" ht="15" thickBot="1" x14ac:dyDescent="0.35">
      <c r="B267" s="419">
        <f t="shared" si="24"/>
        <v>208</v>
      </c>
      <c r="C267" s="420" t="s">
        <v>1245</v>
      </c>
      <c r="E267" s="419">
        <f t="shared" si="25"/>
        <v>208</v>
      </c>
      <c r="F267" s="420" t="s">
        <v>1245</v>
      </c>
      <c r="I267" s="419">
        <f t="shared" si="26"/>
        <v>208</v>
      </c>
      <c r="J267" s="420" t="s">
        <v>1245</v>
      </c>
      <c r="L267" s="419">
        <f t="shared" si="27"/>
        <v>208</v>
      </c>
      <c r="M267" s="420" t="s">
        <v>1245</v>
      </c>
    </row>
    <row r="268" spans="2:13" ht="29.4" thickBot="1" x14ac:dyDescent="0.35">
      <c r="B268" s="419">
        <f t="shared" si="24"/>
        <v>209</v>
      </c>
      <c r="C268" s="420" t="s">
        <v>1246</v>
      </c>
      <c r="E268" s="419">
        <f t="shared" si="25"/>
        <v>209</v>
      </c>
      <c r="F268" s="420" t="s">
        <v>1246</v>
      </c>
      <c r="I268" s="419">
        <f t="shared" si="26"/>
        <v>209</v>
      </c>
      <c r="J268" s="420" t="s">
        <v>1246</v>
      </c>
      <c r="L268" s="419">
        <f t="shared" si="27"/>
        <v>209</v>
      </c>
      <c r="M268" s="420" t="s">
        <v>1246</v>
      </c>
    </row>
    <row r="269" spans="2:13" ht="29.4" thickBot="1" x14ac:dyDescent="0.35">
      <c r="B269" s="419">
        <f t="shared" si="24"/>
        <v>210</v>
      </c>
      <c r="C269" s="420" t="s">
        <v>1247</v>
      </c>
      <c r="E269" s="419">
        <f t="shared" si="25"/>
        <v>210</v>
      </c>
      <c r="F269" s="420" t="s">
        <v>1247</v>
      </c>
      <c r="I269" s="419">
        <f t="shared" si="26"/>
        <v>210</v>
      </c>
      <c r="J269" s="420" t="s">
        <v>1247</v>
      </c>
      <c r="L269" s="419">
        <f t="shared" si="27"/>
        <v>210</v>
      </c>
      <c r="M269" s="420" t="s">
        <v>1247</v>
      </c>
    </row>
    <row r="270" spans="2:13" ht="29.4" thickBot="1" x14ac:dyDescent="0.35">
      <c r="B270" s="430">
        <f t="shared" si="24"/>
        <v>211</v>
      </c>
      <c r="C270" s="431" t="s">
        <v>685</v>
      </c>
      <c r="E270" s="430">
        <f t="shared" si="25"/>
        <v>211</v>
      </c>
      <c r="F270" s="431" t="s">
        <v>685</v>
      </c>
      <c r="I270" s="419">
        <f t="shared" si="26"/>
        <v>211</v>
      </c>
      <c r="J270" s="420" t="s">
        <v>1162</v>
      </c>
      <c r="L270" s="419">
        <f t="shared" si="27"/>
        <v>211</v>
      </c>
      <c r="M270" s="420" t="s">
        <v>1162</v>
      </c>
    </row>
    <row r="271" spans="2:13" ht="29.4" thickBot="1" x14ac:dyDescent="0.35">
      <c r="B271" s="430">
        <f t="shared" si="24"/>
        <v>212</v>
      </c>
      <c r="C271" s="431" t="s">
        <v>1587</v>
      </c>
      <c r="E271" s="430">
        <f t="shared" si="25"/>
        <v>212</v>
      </c>
      <c r="F271" s="431" t="s">
        <v>1587</v>
      </c>
      <c r="I271" s="419">
        <f t="shared" si="26"/>
        <v>212</v>
      </c>
      <c r="J271" s="420" t="s">
        <v>1163</v>
      </c>
      <c r="L271" s="419">
        <f t="shared" si="27"/>
        <v>212</v>
      </c>
      <c r="M271" s="420" t="s">
        <v>1163</v>
      </c>
    </row>
    <row r="272" spans="2:13" ht="29.4" thickBot="1" x14ac:dyDescent="0.35">
      <c r="B272" s="430">
        <f t="shared" si="24"/>
        <v>213</v>
      </c>
      <c r="C272" s="431" t="s">
        <v>623</v>
      </c>
      <c r="E272" s="430">
        <f t="shared" si="25"/>
        <v>213</v>
      </c>
      <c r="F272" s="431" t="s">
        <v>623</v>
      </c>
      <c r="I272" s="419">
        <f t="shared" si="26"/>
        <v>213</v>
      </c>
      <c r="J272" s="420" t="s">
        <v>1164</v>
      </c>
      <c r="L272" s="419">
        <f t="shared" si="27"/>
        <v>213</v>
      </c>
      <c r="M272" s="420" t="s">
        <v>1164</v>
      </c>
    </row>
    <row r="273" spans="2:13" ht="29.4" thickBot="1" x14ac:dyDescent="0.35">
      <c r="B273" s="430">
        <f t="shared" si="24"/>
        <v>214</v>
      </c>
      <c r="C273" s="431" t="s">
        <v>938</v>
      </c>
      <c r="D273" s="432" t="s">
        <v>1432</v>
      </c>
      <c r="E273" s="430">
        <f t="shared" si="25"/>
        <v>214</v>
      </c>
      <c r="F273" s="431" t="s">
        <v>938</v>
      </c>
      <c r="G273" s="432" t="s">
        <v>1432</v>
      </c>
      <c r="I273" s="419">
        <f t="shared" si="26"/>
        <v>214</v>
      </c>
      <c r="J273" s="420" t="s">
        <v>1165</v>
      </c>
      <c r="L273" s="419">
        <f t="shared" si="27"/>
        <v>214</v>
      </c>
      <c r="M273" s="420" t="s">
        <v>1165</v>
      </c>
    </row>
    <row r="274" spans="2:13" ht="29.4" thickBot="1" x14ac:dyDescent="0.35">
      <c r="B274" s="430">
        <f t="shared" si="24"/>
        <v>215</v>
      </c>
      <c r="C274" s="431" t="s">
        <v>943</v>
      </c>
      <c r="E274" s="430">
        <f t="shared" si="25"/>
        <v>215</v>
      </c>
      <c r="F274" s="431" t="s">
        <v>943</v>
      </c>
      <c r="I274" s="419">
        <f t="shared" si="26"/>
        <v>215</v>
      </c>
      <c r="J274" s="420" t="s">
        <v>1166</v>
      </c>
      <c r="L274" s="419">
        <f t="shared" si="27"/>
        <v>215</v>
      </c>
      <c r="M274" s="420" t="s">
        <v>1166</v>
      </c>
    </row>
    <row r="275" spans="2:13" ht="29.4" thickBot="1" x14ac:dyDescent="0.35">
      <c r="B275" s="430">
        <f t="shared" si="24"/>
        <v>216</v>
      </c>
      <c r="C275" s="431" t="s">
        <v>1162</v>
      </c>
      <c r="E275" s="419">
        <f t="shared" si="25"/>
        <v>216</v>
      </c>
      <c r="F275" s="420" t="s">
        <v>1162</v>
      </c>
      <c r="I275" s="419">
        <f t="shared" si="26"/>
        <v>216</v>
      </c>
      <c r="J275" s="420" t="s">
        <v>1167</v>
      </c>
      <c r="L275" s="419">
        <f t="shared" si="27"/>
        <v>216</v>
      </c>
      <c r="M275" s="420" t="s">
        <v>1167</v>
      </c>
    </row>
    <row r="276" spans="2:13" ht="29.4" thickBot="1" x14ac:dyDescent="0.35">
      <c r="B276" s="430">
        <f t="shared" si="24"/>
        <v>217</v>
      </c>
      <c r="C276" s="431" t="s">
        <v>1163</v>
      </c>
      <c r="E276" s="419">
        <f t="shared" si="25"/>
        <v>217</v>
      </c>
      <c r="F276" s="420" t="s">
        <v>1163</v>
      </c>
      <c r="I276" s="419">
        <f t="shared" si="26"/>
        <v>217</v>
      </c>
      <c r="J276" s="420" t="s">
        <v>1168</v>
      </c>
      <c r="L276" s="419">
        <f t="shared" si="27"/>
        <v>217</v>
      </c>
      <c r="M276" s="420" t="s">
        <v>1168</v>
      </c>
    </row>
    <row r="277" spans="2:13" ht="29.4" thickBot="1" x14ac:dyDescent="0.35">
      <c r="B277" s="430">
        <f t="shared" si="24"/>
        <v>218</v>
      </c>
      <c r="C277" s="431" t="s">
        <v>1164</v>
      </c>
      <c r="E277" s="419">
        <f t="shared" si="25"/>
        <v>218</v>
      </c>
      <c r="F277" s="420" t="s">
        <v>1164</v>
      </c>
      <c r="I277" s="419">
        <f t="shared" si="26"/>
        <v>218</v>
      </c>
      <c r="J277" s="420" t="s">
        <v>1169</v>
      </c>
      <c r="L277" s="419">
        <f t="shared" si="27"/>
        <v>218</v>
      </c>
      <c r="M277" s="420" t="s">
        <v>1169</v>
      </c>
    </row>
    <row r="278" spans="2:13" ht="29.4" thickBot="1" x14ac:dyDescent="0.35">
      <c r="B278" s="430">
        <f t="shared" si="24"/>
        <v>219</v>
      </c>
      <c r="C278" s="431" t="s">
        <v>1165</v>
      </c>
      <c r="E278" s="419">
        <f t="shared" si="25"/>
        <v>219</v>
      </c>
      <c r="F278" s="420" t="s">
        <v>1165</v>
      </c>
      <c r="I278" s="419">
        <f t="shared" si="26"/>
        <v>219</v>
      </c>
      <c r="J278" s="420" t="s">
        <v>1170</v>
      </c>
      <c r="L278" s="419">
        <f t="shared" si="27"/>
        <v>219</v>
      </c>
      <c r="M278" s="420" t="s">
        <v>1170</v>
      </c>
    </row>
    <row r="279" spans="2:13" ht="29.4" thickBot="1" x14ac:dyDescent="0.35">
      <c r="B279" s="430">
        <f t="shared" si="24"/>
        <v>220</v>
      </c>
      <c r="C279" s="431" t="s">
        <v>1166</v>
      </c>
      <c r="E279" s="419">
        <f t="shared" si="25"/>
        <v>220</v>
      </c>
      <c r="F279" s="420" t="s">
        <v>1166</v>
      </c>
      <c r="I279" s="419">
        <f t="shared" si="26"/>
        <v>220</v>
      </c>
      <c r="J279" s="420" t="s">
        <v>1171</v>
      </c>
      <c r="L279" s="419">
        <f t="shared" si="27"/>
        <v>220</v>
      </c>
      <c r="M279" s="420" t="s">
        <v>1171</v>
      </c>
    </row>
    <row r="280" spans="2:13" ht="29.4" thickBot="1" x14ac:dyDescent="0.35">
      <c r="B280" s="430">
        <f t="shared" si="24"/>
        <v>221</v>
      </c>
      <c r="C280" s="431" t="s">
        <v>1167</v>
      </c>
      <c r="E280" s="419">
        <f t="shared" si="25"/>
        <v>221</v>
      </c>
      <c r="F280" s="420" t="s">
        <v>1167</v>
      </c>
      <c r="I280" s="419">
        <f t="shared" si="26"/>
        <v>221</v>
      </c>
      <c r="J280" s="420" t="s">
        <v>1173</v>
      </c>
      <c r="L280" s="419">
        <f t="shared" si="27"/>
        <v>221</v>
      </c>
      <c r="M280" s="420" t="s">
        <v>1173</v>
      </c>
    </row>
    <row r="281" spans="2:13" ht="29.4" thickBot="1" x14ac:dyDescent="0.35">
      <c r="B281" s="430">
        <f t="shared" si="24"/>
        <v>222</v>
      </c>
      <c r="C281" s="431" t="s">
        <v>1168</v>
      </c>
      <c r="E281" s="419">
        <f t="shared" si="25"/>
        <v>222</v>
      </c>
      <c r="F281" s="420" t="s">
        <v>1168</v>
      </c>
      <c r="I281" s="419">
        <f t="shared" si="26"/>
        <v>222</v>
      </c>
      <c r="J281" s="420" t="s">
        <v>1174</v>
      </c>
      <c r="L281" s="419">
        <f t="shared" si="27"/>
        <v>222</v>
      </c>
      <c r="M281" s="420" t="s">
        <v>1174</v>
      </c>
    </row>
    <row r="282" spans="2:13" ht="29.4" thickBot="1" x14ac:dyDescent="0.35">
      <c r="B282" s="430">
        <f t="shared" si="24"/>
        <v>223</v>
      </c>
      <c r="C282" s="431" t="s">
        <v>1169</v>
      </c>
      <c r="E282" s="419">
        <f t="shared" si="25"/>
        <v>223</v>
      </c>
      <c r="F282" s="420" t="s">
        <v>1169</v>
      </c>
      <c r="I282" s="419">
        <f t="shared" si="26"/>
        <v>223</v>
      </c>
      <c r="J282" s="420" t="s">
        <v>1183</v>
      </c>
      <c r="L282" s="419">
        <f t="shared" si="27"/>
        <v>223</v>
      </c>
      <c r="M282" s="420" t="s">
        <v>1183</v>
      </c>
    </row>
    <row r="283" spans="2:13" ht="29.4" thickBot="1" x14ac:dyDescent="0.35">
      <c r="B283" s="430">
        <f t="shared" si="24"/>
        <v>224</v>
      </c>
      <c r="C283" s="431" t="s">
        <v>1170</v>
      </c>
      <c r="E283" s="419">
        <f t="shared" si="25"/>
        <v>224</v>
      </c>
      <c r="F283" s="420" t="s">
        <v>1170</v>
      </c>
      <c r="I283" s="419">
        <f t="shared" si="26"/>
        <v>224</v>
      </c>
      <c r="J283" s="420" t="s">
        <v>1175</v>
      </c>
      <c r="L283" s="419">
        <f t="shared" si="27"/>
        <v>224</v>
      </c>
      <c r="M283" s="420" t="s">
        <v>1175</v>
      </c>
    </row>
    <row r="284" spans="2:13" ht="29.4" thickBot="1" x14ac:dyDescent="0.35">
      <c r="B284" s="430">
        <f t="shared" si="24"/>
        <v>225</v>
      </c>
      <c r="C284" s="431" t="s">
        <v>1171</v>
      </c>
      <c r="E284" s="419">
        <f t="shared" si="25"/>
        <v>225</v>
      </c>
      <c r="F284" s="420" t="s">
        <v>1171</v>
      </c>
      <c r="I284" s="419">
        <f t="shared" si="26"/>
        <v>225</v>
      </c>
      <c r="J284" s="420" t="s">
        <v>1176</v>
      </c>
      <c r="L284" s="419">
        <f t="shared" si="27"/>
        <v>225</v>
      </c>
      <c r="M284" s="420" t="s">
        <v>1176</v>
      </c>
    </row>
    <row r="285" spans="2:13" ht="29.4" thickBot="1" x14ac:dyDescent="0.35">
      <c r="B285" s="430">
        <f t="shared" si="24"/>
        <v>226</v>
      </c>
      <c r="C285" s="431" t="s">
        <v>1173</v>
      </c>
      <c r="E285" s="419">
        <f t="shared" si="25"/>
        <v>226</v>
      </c>
      <c r="F285" s="420" t="s">
        <v>1173</v>
      </c>
      <c r="I285" s="419">
        <f t="shared" si="26"/>
        <v>226</v>
      </c>
      <c r="J285" s="420" t="s">
        <v>1177</v>
      </c>
      <c r="L285" s="419">
        <f t="shared" si="27"/>
        <v>226</v>
      </c>
      <c r="M285" s="420" t="s">
        <v>1177</v>
      </c>
    </row>
    <row r="286" spans="2:13" ht="29.4" thickBot="1" x14ac:dyDescent="0.35">
      <c r="B286" s="430">
        <f t="shared" si="24"/>
        <v>227</v>
      </c>
      <c r="C286" s="431" t="s">
        <v>1174</v>
      </c>
      <c r="E286" s="419">
        <f t="shared" si="25"/>
        <v>227</v>
      </c>
      <c r="F286" s="420" t="s">
        <v>1174</v>
      </c>
      <c r="I286" s="419">
        <f t="shared" si="26"/>
        <v>227</v>
      </c>
      <c r="J286" s="420" t="s">
        <v>1178</v>
      </c>
      <c r="L286" s="419">
        <f t="shared" si="27"/>
        <v>227</v>
      </c>
      <c r="M286" s="420" t="s">
        <v>1178</v>
      </c>
    </row>
    <row r="287" spans="2:13" ht="29.4" thickBot="1" x14ac:dyDescent="0.35">
      <c r="B287" s="430">
        <f t="shared" si="24"/>
        <v>228</v>
      </c>
      <c r="C287" s="431" t="s">
        <v>1183</v>
      </c>
      <c r="E287" s="419">
        <f t="shared" si="25"/>
        <v>228</v>
      </c>
      <c r="F287" s="420" t="s">
        <v>1183</v>
      </c>
      <c r="I287" s="419">
        <f t="shared" si="26"/>
        <v>228</v>
      </c>
      <c r="J287" s="420" t="s">
        <v>1179</v>
      </c>
      <c r="L287" s="419">
        <f t="shared" si="27"/>
        <v>228</v>
      </c>
      <c r="M287" s="420" t="s">
        <v>1179</v>
      </c>
    </row>
    <row r="288" spans="2:13" ht="29.4" thickBot="1" x14ac:dyDescent="0.35">
      <c r="B288" s="430">
        <f t="shared" si="24"/>
        <v>229</v>
      </c>
      <c r="C288" s="431" t="s">
        <v>1175</v>
      </c>
      <c r="E288" s="419">
        <f t="shared" si="25"/>
        <v>229</v>
      </c>
      <c r="F288" s="420" t="s">
        <v>1175</v>
      </c>
      <c r="I288" s="419">
        <f t="shared" si="26"/>
        <v>229</v>
      </c>
      <c r="J288" s="420" t="s">
        <v>1180</v>
      </c>
      <c r="L288" s="419">
        <f t="shared" si="27"/>
        <v>229</v>
      </c>
      <c r="M288" s="420" t="s">
        <v>1180</v>
      </c>
    </row>
    <row r="289" spans="2:13" ht="29.4" thickBot="1" x14ac:dyDescent="0.35">
      <c r="B289" s="430">
        <f t="shared" si="24"/>
        <v>230</v>
      </c>
      <c r="C289" s="431" t="s">
        <v>1176</v>
      </c>
      <c r="E289" s="419">
        <f t="shared" si="25"/>
        <v>230</v>
      </c>
      <c r="F289" s="420" t="s">
        <v>1176</v>
      </c>
      <c r="I289" s="419">
        <f t="shared" si="26"/>
        <v>230</v>
      </c>
      <c r="J289" s="420" t="s">
        <v>1181</v>
      </c>
      <c r="L289" s="419">
        <f t="shared" si="27"/>
        <v>230</v>
      </c>
      <c r="M289" s="420" t="s">
        <v>1181</v>
      </c>
    </row>
    <row r="290" spans="2:13" ht="29.4" thickBot="1" x14ac:dyDescent="0.35">
      <c r="B290" s="430">
        <f t="shared" si="24"/>
        <v>231</v>
      </c>
      <c r="C290" s="431" t="s">
        <v>1177</v>
      </c>
      <c r="E290" s="419">
        <f t="shared" si="25"/>
        <v>231</v>
      </c>
      <c r="F290" s="420" t="s">
        <v>1177</v>
      </c>
      <c r="I290" s="419">
        <f t="shared" si="26"/>
        <v>231</v>
      </c>
      <c r="J290" s="420" t="s">
        <v>1182</v>
      </c>
      <c r="L290" s="419">
        <f t="shared" si="27"/>
        <v>231</v>
      </c>
      <c r="M290" s="420" t="s">
        <v>1182</v>
      </c>
    </row>
    <row r="291" spans="2:13" ht="29.4" thickBot="1" x14ac:dyDescent="0.35">
      <c r="B291" s="430">
        <f t="shared" si="24"/>
        <v>232</v>
      </c>
      <c r="C291" s="431" t="s">
        <v>1178</v>
      </c>
      <c r="E291" s="419">
        <f t="shared" si="25"/>
        <v>232</v>
      </c>
      <c r="F291" s="420" t="s">
        <v>1178</v>
      </c>
      <c r="I291" s="419">
        <f t="shared" si="26"/>
        <v>232</v>
      </c>
      <c r="J291" s="420" t="s">
        <v>1184</v>
      </c>
      <c r="L291" s="419">
        <f t="shared" si="27"/>
        <v>232</v>
      </c>
      <c r="M291" s="420" t="s">
        <v>1184</v>
      </c>
    </row>
    <row r="292" spans="2:13" ht="29.4" thickBot="1" x14ac:dyDescent="0.35">
      <c r="B292" s="430">
        <f t="shared" si="24"/>
        <v>233</v>
      </c>
      <c r="C292" s="431" t="s">
        <v>1179</v>
      </c>
      <c r="E292" s="419">
        <f t="shared" si="25"/>
        <v>233</v>
      </c>
      <c r="F292" s="420" t="s">
        <v>1179</v>
      </c>
      <c r="I292" s="419">
        <f t="shared" si="26"/>
        <v>233</v>
      </c>
      <c r="J292" s="420" t="s">
        <v>1185</v>
      </c>
      <c r="L292" s="419">
        <f t="shared" si="27"/>
        <v>233</v>
      </c>
      <c r="M292" s="420" t="s">
        <v>1185</v>
      </c>
    </row>
    <row r="293" spans="2:13" ht="29.4" thickBot="1" x14ac:dyDescent="0.35">
      <c r="B293" s="430">
        <f t="shared" si="24"/>
        <v>234</v>
      </c>
      <c r="C293" s="431" t="s">
        <v>1180</v>
      </c>
      <c r="E293" s="419">
        <f t="shared" si="25"/>
        <v>234</v>
      </c>
      <c r="F293" s="420" t="s">
        <v>1180</v>
      </c>
      <c r="I293" s="419">
        <f t="shared" si="26"/>
        <v>234</v>
      </c>
      <c r="J293" s="420" t="s">
        <v>1186</v>
      </c>
      <c r="L293" s="419">
        <f t="shared" si="27"/>
        <v>234</v>
      </c>
      <c r="M293" s="420" t="s">
        <v>1186</v>
      </c>
    </row>
    <row r="294" spans="2:13" ht="29.4" thickBot="1" x14ac:dyDescent="0.35">
      <c r="B294" s="430">
        <f t="shared" si="24"/>
        <v>235</v>
      </c>
      <c r="C294" s="431" t="s">
        <v>1181</v>
      </c>
      <c r="E294" s="419">
        <f t="shared" si="25"/>
        <v>235</v>
      </c>
      <c r="F294" s="420" t="s">
        <v>1181</v>
      </c>
      <c r="I294" s="419">
        <f t="shared" si="26"/>
        <v>235</v>
      </c>
      <c r="J294" s="420" t="s">
        <v>1187</v>
      </c>
      <c r="L294" s="419">
        <f t="shared" si="27"/>
        <v>235</v>
      </c>
      <c r="M294" s="420" t="s">
        <v>1187</v>
      </c>
    </row>
    <row r="295" spans="2:13" ht="29.4" thickBot="1" x14ac:dyDescent="0.35">
      <c r="B295" s="430">
        <f t="shared" si="24"/>
        <v>236</v>
      </c>
      <c r="C295" s="431" t="s">
        <v>1182</v>
      </c>
      <c r="E295" s="419">
        <f t="shared" si="25"/>
        <v>236</v>
      </c>
      <c r="F295" s="420" t="s">
        <v>1182</v>
      </c>
      <c r="I295" s="419">
        <f t="shared" si="26"/>
        <v>236</v>
      </c>
      <c r="J295" s="420" t="s">
        <v>1188</v>
      </c>
      <c r="L295" s="419">
        <f t="shared" si="27"/>
        <v>236</v>
      </c>
      <c r="M295" s="420" t="s">
        <v>1188</v>
      </c>
    </row>
    <row r="296" spans="2:13" ht="29.4" thickBot="1" x14ac:dyDescent="0.35">
      <c r="B296" s="430">
        <f t="shared" si="24"/>
        <v>237</v>
      </c>
      <c r="C296" s="431" t="s">
        <v>1184</v>
      </c>
      <c r="E296" s="419">
        <f t="shared" si="25"/>
        <v>237</v>
      </c>
      <c r="F296" s="420" t="s">
        <v>1184</v>
      </c>
      <c r="I296" s="419">
        <f t="shared" si="26"/>
        <v>237</v>
      </c>
      <c r="J296" s="420" t="s">
        <v>1189</v>
      </c>
      <c r="L296" s="419">
        <f t="shared" si="27"/>
        <v>237</v>
      </c>
      <c r="M296" s="420" t="s">
        <v>1189</v>
      </c>
    </row>
    <row r="297" spans="2:13" ht="29.4" thickBot="1" x14ac:dyDescent="0.35">
      <c r="B297" s="430">
        <f t="shared" si="24"/>
        <v>238</v>
      </c>
      <c r="C297" s="431" t="s">
        <v>1185</v>
      </c>
      <c r="E297" s="419">
        <f t="shared" si="25"/>
        <v>238</v>
      </c>
      <c r="F297" s="420" t="s">
        <v>1185</v>
      </c>
      <c r="I297" s="419">
        <f t="shared" si="26"/>
        <v>238</v>
      </c>
      <c r="J297" s="420" t="s">
        <v>1190</v>
      </c>
      <c r="L297" s="419">
        <f t="shared" si="27"/>
        <v>238</v>
      </c>
      <c r="M297" s="420" t="s">
        <v>1190</v>
      </c>
    </row>
    <row r="298" spans="2:13" ht="29.4" thickBot="1" x14ac:dyDescent="0.35">
      <c r="B298" s="430">
        <f t="shared" si="24"/>
        <v>239</v>
      </c>
      <c r="C298" s="431" t="s">
        <v>1186</v>
      </c>
      <c r="E298" s="419">
        <f t="shared" si="25"/>
        <v>239</v>
      </c>
      <c r="F298" s="420" t="s">
        <v>1186</v>
      </c>
      <c r="I298" s="419">
        <f t="shared" si="26"/>
        <v>239</v>
      </c>
      <c r="J298" s="420" t="s">
        <v>1191</v>
      </c>
      <c r="L298" s="419">
        <f t="shared" si="27"/>
        <v>239</v>
      </c>
      <c r="M298" s="420" t="s">
        <v>1191</v>
      </c>
    </row>
    <row r="299" spans="2:13" ht="29.4" thickBot="1" x14ac:dyDescent="0.35">
      <c r="B299" s="430">
        <f t="shared" si="24"/>
        <v>240</v>
      </c>
      <c r="C299" s="431" t="s">
        <v>1187</v>
      </c>
      <c r="E299" s="419">
        <f t="shared" si="25"/>
        <v>240</v>
      </c>
      <c r="F299" s="420" t="s">
        <v>1187</v>
      </c>
      <c r="I299" s="419">
        <f t="shared" si="26"/>
        <v>240</v>
      </c>
      <c r="J299" s="420" t="s">
        <v>1192</v>
      </c>
      <c r="L299" s="419">
        <f t="shared" si="27"/>
        <v>240</v>
      </c>
      <c r="M299" s="420" t="s">
        <v>1192</v>
      </c>
    </row>
    <row r="300" spans="2:13" ht="29.4" thickBot="1" x14ac:dyDescent="0.35">
      <c r="B300" s="430">
        <f t="shared" si="24"/>
        <v>241</v>
      </c>
      <c r="C300" s="431" t="s">
        <v>1188</v>
      </c>
      <c r="E300" s="419">
        <f t="shared" si="25"/>
        <v>241</v>
      </c>
      <c r="F300" s="420" t="s">
        <v>1188</v>
      </c>
      <c r="I300" s="419">
        <f t="shared" si="26"/>
        <v>241</v>
      </c>
      <c r="J300" s="420" t="s">
        <v>1193</v>
      </c>
      <c r="L300" s="419">
        <f t="shared" si="27"/>
        <v>241</v>
      </c>
      <c r="M300" s="420" t="s">
        <v>1193</v>
      </c>
    </row>
    <row r="301" spans="2:13" ht="29.4" thickBot="1" x14ac:dyDescent="0.35">
      <c r="B301" s="430">
        <f t="shared" si="24"/>
        <v>242</v>
      </c>
      <c r="C301" s="431" t="s">
        <v>1189</v>
      </c>
      <c r="E301" s="419">
        <f t="shared" si="25"/>
        <v>242</v>
      </c>
      <c r="F301" s="420" t="s">
        <v>1189</v>
      </c>
      <c r="I301" s="419">
        <f t="shared" si="26"/>
        <v>242</v>
      </c>
      <c r="J301" s="420" t="s">
        <v>1194</v>
      </c>
      <c r="L301" s="419">
        <f t="shared" si="27"/>
        <v>242</v>
      </c>
      <c r="M301" s="420" t="s">
        <v>1194</v>
      </c>
    </row>
    <row r="302" spans="2:13" ht="29.4" thickBot="1" x14ac:dyDescent="0.35">
      <c r="B302" s="430">
        <f t="shared" si="24"/>
        <v>243</v>
      </c>
      <c r="C302" s="431" t="s">
        <v>1190</v>
      </c>
      <c r="E302" s="419">
        <f t="shared" si="25"/>
        <v>243</v>
      </c>
      <c r="F302" s="420" t="s">
        <v>1190</v>
      </c>
      <c r="I302" s="419">
        <f t="shared" si="26"/>
        <v>243</v>
      </c>
      <c r="J302" s="420" t="s">
        <v>1195</v>
      </c>
      <c r="L302" s="419">
        <f t="shared" si="27"/>
        <v>243</v>
      </c>
      <c r="M302" s="420" t="s">
        <v>1195</v>
      </c>
    </row>
    <row r="303" spans="2:13" ht="29.4" thickBot="1" x14ac:dyDescent="0.35">
      <c r="B303" s="430">
        <f t="shared" si="24"/>
        <v>244</v>
      </c>
      <c r="C303" s="431" t="s">
        <v>1191</v>
      </c>
      <c r="E303" s="419">
        <f t="shared" si="25"/>
        <v>244</v>
      </c>
      <c r="F303" s="420" t="s">
        <v>1191</v>
      </c>
      <c r="I303" s="419">
        <f t="shared" si="26"/>
        <v>244</v>
      </c>
      <c r="J303" s="420" t="s">
        <v>1202</v>
      </c>
      <c r="L303" s="419">
        <f t="shared" si="27"/>
        <v>244</v>
      </c>
      <c r="M303" s="420" t="s">
        <v>1202</v>
      </c>
    </row>
    <row r="304" spans="2:13" ht="29.4" thickBot="1" x14ac:dyDescent="0.35">
      <c r="B304" s="430">
        <f t="shared" si="24"/>
        <v>245</v>
      </c>
      <c r="C304" s="431" t="s">
        <v>1192</v>
      </c>
      <c r="E304" s="419">
        <f t="shared" si="25"/>
        <v>245</v>
      </c>
      <c r="F304" s="420" t="s">
        <v>1192</v>
      </c>
      <c r="I304" s="419">
        <f t="shared" si="26"/>
        <v>245</v>
      </c>
      <c r="J304" s="420" t="s">
        <v>1221</v>
      </c>
      <c r="L304" s="419">
        <f t="shared" si="27"/>
        <v>245</v>
      </c>
      <c r="M304" s="420" t="s">
        <v>1221</v>
      </c>
    </row>
    <row r="305" spans="2:13" ht="29.4" thickBot="1" x14ac:dyDescent="0.35">
      <c r="B305" s="430">
        <f t="shared" ref="B305:B368" si="28">B304+1</f>
        <v>246</v>
      </c>
      <c r="C305" s="431" t="s">
        <v>1193</v>
      </c>
      <c r="E305" s="419">
        <f t="shared" ref="E305:E368" si="29">E304+1</f>
        <v>246</v>
      </c>
      <c r="F305" s="420" t="s">
        <v>1193</v>
      </c>
      <c r="I305" s="419">
        <f t="shared" ref="I305:I368" si="30">I304+1</f>
        <v>246</v>
      </c>
      <c r="J305" s="420" t="s">
        <v>1222</v>
      </c>
      <c r="L305" s="419">
        <f t="shared" ref="L305:L368" si="31">L304+1</f>
        <v>246</v>
      </c>
      <c r="M305" s="420" t="s">
        <v>1222</v>
      </c>
    </row>
    <row r="306" spans="2:13" ht="29.4" thickBot="1" x14ac:dyDescent="0.35">
      <c r="B306" s="430">
        <f t="shared" si="28"/>
        <v>247</v>
      </c>
      <c r="C306" s="431" t="s">
        <v>1194</v>
      </c>
      <c r="E306" s="419">
        <f t="shared" si="29"/>
        <v>247</v>
      </c>
      <c r="F306" s="420" t="s">
        <v>1194</v>
      </c>
      <c r="I306" s="419">
        <f t="shared" si="30"/>
        <v>247</v>
      </c>
      <c r="J306" s="420" t="s">
        <v>1223</v>
      </c>
      <c r="L306" s="419">
        <f t="shared" si="31"/>
        <v>247</v>
      </c>
      <c r="M306" s="420" t="s">
        <v>1223</v>
      </c>
    </row>
    <row r="307" spans="2:13" ht="29.4" thickBot="1" x14ac:dyDescent="0.35">
      <c r="B307" s="430">
        <f t="shared" si="28"/>
        <v>248</v>
      </c>
      <c r="C307" s="431" t="s">
        <v>1195</v>
      </c>
      <c r="E307" s="419">
        <f t="shared" si="29"/>
        <v>248</v>
      </c>
      <c r="F307" s="420" t="s">
        <v>1195</v>
      </c>
      <c r="I307" s="419">
        <f t="shared" si="30"/>
        <v>248</v>
      </c>
      <c r="J307" s="420" t="s">
        <v>1224</v>
      </c>
      <c r="L307" s="419">
        <f t="shared" si="31"/>
        <v>248</v>
      </c>
      <c r="M307" s="420" t="s">
        <v>1224</v>
      </c>
    </row>
    <row r="308" spans="2:13" ht="29.4" thickBot="1" x14ac:dyDescent="0.35">
      <c r="B308" s="430">
        <f t="shared" si="28"/>
        <v>249</v>
      </c>
      <c r="C308" s="431" t="s">
        <v>1198</v>
      </c>
      <c r="E308" s="449">
        <f t="shared" si="29"/>
        <v>249</v>
      </c>
      <c r="F308" s="431" t="s">
        <v>1198</v>
      </c>
      <c r="I308" s="419">
        <f t="shared" si="30"/>
        <v>249</v>
      </c>
      <c r="J308" s="420" t="s">
        <v>1227</v>
      </c>
      <c r="L308" s="419">
        <f t="shared" si="31"/>
        <v>249</v>
      </c>
      <c r="M308" s="420" t="s">
        <v>1227</v>
      </c>
    </row>
    <row r="309" spans="2:13" ht="29.4" thickBot="1" x14ac:dyDescent="0.35">
      <c r="B309" s="430">
        <f t="shared" si="28"/>
        <v>250</v>
      </c>
      <c r="C309" s="431" t="s">
        <v>1202</v>
      </c>
      <c r="E309" s="419">
        <f t="shared" si="29"/>
        <v>250</v>
      </c>
      <c r="F309" s="420" t="s">
        <v>1202</v>
      </c>
      <c r="I309" s="419">
        <f t="shared" si="30"/>
        <v>250</v>
      </c>
      <c r="J309" s="420" t="s">
        <v>1228</v>
      </c>
      <c r="L309" s="419">
        <f t="shared" si="31"/>
        <v>250</v>
      </c>
      <c r="M309" s="420" t="s">
        <v>1228</v>
      </c>
    </row>
    <row r="310" spans="2:13" ht="29.4" thickBot="1" x14ac:dyDescent="0.35">
      <c r="B310" s="430">
        <f t="shared" si="28"/>
        <v>251</v>
      </c>
      <c r="C310" s="431" t="s">
        <v>1221</v>
      </c>
      <c r="E310" s="419">
        <f t="shared" si="29"/>
        <v>251</v>
      </c>
      <c r="F310" s="420" t="s">
        <v>1221</v>
      </c>
      <c r="I310" s="419">
        <f t="shared" si="30"/>
        <v>251</v>
      </c>
      <c r="J310" s="420" t="s">
        <v>1229</v>
      </c>
      <c r="L310" s="419">
        <f t="shared" si="31"/>
        <v>251</v>
      </c>
      <c r="M310" s="420" t="s">
        <v>1229</v>
      </c>
    </row>
    <row r="311" spans="2:13" ht="29.4" thickBot="1" x14ac:dyDescent="0.35">
      <c r="B311" s="430">
        <f t="shared" si="28"/>
        <v>252</v>
      </c>
      <c r="C311" s="431" t="s">
        <v>1222</v>
      </c>
      <c r="E311" s="419">
        <f t="shared" si="29"/>
        <v>252</v>
      </c>
      <c r="F311" s="420" t="s">
        <v>1222</v>
      </c>
      <c r="I311" s="419">
        <f t="shared" si="30"/>
        <v>252</v>
      </c>
      <c r="J311" s="420" t="s">
        <v>1230</v>
      </c>
      <c r="L311" s="419">
        <f t="shared" si="31"/>
        <v>252</v>
      </c>
      <c r="M311" s="420" t="s">
        <v>1230</v>
      </c>
    </row>
    <row r="312" spans="2:13" ht="29.4" thickBot="1" x14ac:dyDescent="0.35">
      <c r="B312" s="430">
        <f t="shared" si="28"/>
        <v>253</v>
      </c>
      <c r="C312" s="431" t="s">
        <v>1223</v>
      </c>
      <c r="E312" s="419">
        <f t="shared" si="29"/>
        <v>253</v>
      </c>
      <c r="F312" s="420" t="s">
        <v>1223</v>
      </c>
      <c r="I312" s="419">
        <f t="shared" si="30"/>
        <v>253</v>
      </c>
      <c r="J312" s="420" t="s">
        <v>1231</v>
      </c>
      <c r="L312" s="419">
        <f t="shared" si="31"/>
        <v>253</v>
      </c>
      <c r="M312" s="420" t="s">
        <v>1231</v>
      </c>
    </row>
    <row r="313" spans="2:13" ht="29.4" thickBot="1" x14ac:dyDescent="0.35">
      <c r="B313" s="430">
        <f t="shared" si="28"/>
        <v>254</v>
      </c>
      <c r="C313" s="431" t="s">
        <v>1224</v>
      </c>
      <c r="E313" s="419">
        <f t="shared" si="29"/>
        <v>254</v>
      </c>
      <c r="F313" s="420" t="s">
        <v>1224</v>
      </c>
      <c r="I313" s="419">
        <f t="shared" si="30"/>
        <v>254</v>
      </c>
      <c r="J313" s="420" t="s">
        <v>1248</v>
      </c>
      <c r="L313" s="419">
        <f t="shared" si="31"/>
        <v>254</v>
      </c>
      <c r="M313" s="420" t="s">
        <v>1248</v>
      </c>
    </row>
    <row r="314" spans="2:13" ht="29.4" thickBot="1" x14ac:dyDescent="0.35">
      <c r="B314" s="430">
        <f t="shared" si="28"/>
        <v>255</v>
      </c>
      <c r="C314" s="431" t="s">
        <v>1227</v>
      </c>
      <c r="E314" s="419">
        <f t="shared" si="29"/>
        <v>255</v>
      </c>
      <c r="F314" s="420" t="s">
        <v>1227</v>
      </c>
      <c r="I314" s="419">
        <f t="shared" si="30"/>
        <v>255</v>
      </c>
      <c r="J314" s="420" t="s">
        <v>1538</v>
      </c>
      <c r="L314" s="419">
        <f t="shared" si="31"/>
        <v>255</v>
      </c>
      <c r="M314" s="420" t="s">
        <v>1538</v>
      </c>
    </row>
    <row r="315" spans="2:13" ht="29.4" thickBot="1" x14ac:dyDescent="0.35">
      <c r="B315" s="430">
        <f t="shared" si="28"/>
        <v>256</v>
      </c>
      <c r="C315" s="431" t="s">
        <v>1228</v>
      </c>
      <c r="E315" s="419">
        <f t="shared" si="29"/>
        <v>256</v>
      </c>
      <c r="F315" s="420" t="s">
        <v>1228</v>
      </c>
      <c r="I315" s="419">
        <f t="shared" si="30"/>
        <v>256</v>
      </c>
      <c r="J315" s="420" t="s">
        <v>1250</v>
      </c>
      <c r="L315" s="419">
        <f t="shared" si="31"/>
        <v>256</v>
      </c>
      <c r="M315" s="420" t="s">
        <v>1250</v>
      </c>
    </row>
    <row r="316" spans="2:13" ht="29.4" thickBot="1" x14ac:dyDescent="0.35">
      <c r="B316" s="430">
        <f t="shared" si="28"/>
        <v>257</v>
      </c>
      <c r="C316" s="431" t="s">
        <v>1229</v>
      </c>
      <c r="E316" s="419">
        <f t="shared" si="29"/>
        <v>257</v>
      </c>
      <c r="F316" s="420" t="s">
        <v>1229</v>
      </c>
      <c r="I316" s="419">
        <f t="shared" si="30"/>
        <v>257</v>
      </c>
      <c r="J316" s="420" t="s">
        <v>1251</v>
      </c>
      <c r="L316" s="419">
        <f t="shared" si="31"/>
        <v>257</v>
      </c>
      <c r="M316" s="420" t="s">
        <v>1251</v>
      </c>
    </row>
    <row r="317" spans="2:13" ht="29.4" thickBot="1" x14ac:dyDescent="0.35">
      <c r="B317" s="430">
        <f t="shared" si="28"/>
        <v>258</v>
      </c>
      <c r="C317" s="431" t="s">
        <v>1230</v>
      </c>
      <c r="E317" s="419">
        <f t="shared" si="29"/>
        <v>258</v>
      </c>
      <c r="F317" s="420" t="s">
        <v>1230</v>
      </c>
      <c r="I317" s="419">
        <f t="shared" si="30"/>
        <v>258</v>
      </c>
      <c r="J317" s="420" t="s">
        <v>1252</v>
      </c>
      <c r="L317" s="419">
        <f t="shared" si="31"/>
        <v>258</v>
      </c>
      <c r="M317" s="420" t="s">
        <v>1252</v>
      </c>
    </row>
    <row r="318" spans="2:13" ht="29.4" thickBot="1" x14ac:dyDescent="0.35">
      <c r="B318" s="430">
        <f t="shared" si="28"/>
        <v>259</v>
      </c>
      <c r="C318" s="431" t="s">
        <v>1231</v>
      </c>
      <c r="E318" s="419">
        <f t="shared" si="29"/>
        <v>259</v>
      </c>
      <c r="F318" s="420" t="s">
        <v>1231</v>
      </c>
      <c r="I318" s="419">
        <f t="shared" si="30"/>
        <v>259</v>
      </c>
      <c r="J318" s="420" t="s">
        <v>1253</v>
      </c>
      <c r="L318" s="419">
        <f t="shared" si="31"/>
        <v>259</v>
      </c>
      <c r="M318" s="420" t="s">
        <v>1253</v>
      </c>
    </row>
    <row r="319" spans="2:13" ht="15" thickBot="1" x14ac:dyDescent="0.35">
      <c r="B319" s="430">
        <f t="shared" si="28"/>
        <v>260</v>
      </c>
      <c r="C319" s="431" t="s">
        <v>1248</v>
      </c>
      <c r="E319" s="419">
        <f t="shared" si="29"/>
        <v>260</v>
      </c>
      <c r="F319" s="420" t="s">
        <v>1248</v>
      </c>
      <c r="I319" s="419">
        <f t="shared" si="30"/>
        <v>260</v>
      </c>
      <c r="J319" s="420" t="s">
        <v>1254</v>
      </c>
      <c r="L319" s="419">
        <f t="shared" si="31"/>
        <v>260</v>
      </c>
      <c r="M319" s="420" t="s">
        <v>1254</v>
      </c>
    </row>
    <row r="320" spans="2:13" ht="29.4" thickBot="1" x14ac:dyDescent="0.35">
      <c r="B320" s="430">
        <f t="shared" si="28"/>
        <v>261</v>
      </c>
      <c r="C320" s="431" t="s">
        <v>1538</v>
      </c>
      <c r="E320" s="419">
        <f t="shared" si="29"/>
        <v>261</v>
      </c>
      <c r="F320" s="420" t="s">
        <v>1538</v>
      </c>
      <c r="I320" s="419">
        <f t="shared" si="30"/>
        <v>261</v>
      </c>
      <c r="J320" s="420" t="s">
        <v>1255</v>
      </c>
      <c r="L320" s="419">
        <f t="shared" si="31"/>
        <v>261</v>
      </c>
      <c r="M320" s="420" t="s">
        <v>1255</v>
      </c>
    </row>
    <row r="321" spans="2:13" ht="15" thickBot="1" x14ac:dyDescent="0.35">
      <c r="B321" s="430">
        <f t="shared" si="28"/>
        <v>262</v>
      </c>
      <c r="C321" s="431" t="s">
        <v>1250</v>
      </c>
      <c r="E321" s="419">
        <f t="shared" si="29"/>
        <v>262</v>
      </c>
      <c r="F321" s="420" t="s">
        <v>1250</v>
      </c>
      <c r="I321" s="419">
        <f t="shared" si="30"/>
        <v>262</v>
      </c>
      <c r="J321" s="420" t="s">
        <v>1256</v>
      </c>
      <c r="L321" s="419">
        <f t="shared" si="31"/>
        <v>262</v>
      </c>
      <c r="M321" s="420" t="s">
        <v>1256</v>
      </c>
    </row>
    <row r="322" spans="2:13" ht="15" thickBot="1" x14ac:dyDescent="0.35">
      <c r="B322" s="430">
        <f t="shared" si="28"/>
        <v>263</v>
      </c>
      <c r="C322" s="431" t="s">
        <v>1251</v>
      </c>
      <c r="E322" s="419">
        <f t="shared" si="29"/>
        <v>263</v>
      </c>
      <c r="F322" s="420" t="s">
        <v>1251</v>
      </c>
      <c r="I322" s="419">
        <f t="shared" si="30"/>
        <v>263</v>
      </c>
      <c r="J322" s="420" t="s">
        <v>1257</v>
      </c>
      <c r="L322" s="419">
        <f t="shared" si="31"/>
        <v>263</v>
      </c>
      <c r="M322" s="420" t="s">
        <v>1257</v>
      </c>
    </row>
    <row r="323" spans="2:13" ht="15" thickBot="1" x14ac:dyDescent="0.35">
      <c r="B323" s="430">
        <f t="shared" si="28"/>
        <v>264</v>
      </c>
      <c r="C323" s="431" t="s">
        <v>1252</v>
      </c>
      <c r="E323" s="419">
        <f t="shared" si="29"/>
        <v>264</v>
      </c>
      <c r="F323" s="420" t="s">
        <v>1252</v>
      </c>
      <c r="I323" s="419">
        <f t="shared" si="30"/>
        <v>264</v>
      </c>
      <c r="J323" s="420" t="s">
        <v>1258</v>
      </c>
      <c r="L323" s="419">
        <f t="shared" si="31"/>
        <v>264</v>
      </c>
      <c r="M323" s="420" t="s">
        <v>1258</v>
      </c>
    </row>
    <row r="324" spans="2:13" ht="15" thickBot="1" x14ac:dyDescent="0.35">
      <c r="B324" s="430">
        <f t="shared" si="28"/>
        <v>265</v>
      </c>
      <c r="C324" s="431" t="s">
        <v>1253</v>
      </c>
      <c r="E324" s="419">
        <f t="shared" si="29"/>
        <v>265</v>
      </c>
      <c r="F324" s="420" t="s">
        <v>1253</v>
      </c>
      <c r="I324" s="419">
        <f t="shared" si="30"/>
        <v>265</v>
      </c>
      <c r="J324" s="420" t="s">
        <v>1259</v>
      </c>
      <c r="L324" s="419">
        <f t="shared" si="31"/>
        <v>265</v>
      </c>
      <c r="M324" s="420" t="s">
        <v>1259</v>
      </c>
    </row>
    <row r="325" spans="2:13" ht="29.4" thickBot="1" x14ac:dyDescent="0.35">
      <c r="B325" s="430">
        <f t="shared" si="28"/>
        <v>266</v>
      </c>
      <c r="C325" s="431" t="s">
        <v>1254</v>
      </c>
      <c r="E325" s="419">
        <f t="shared" si="29"/>
        <v>266</v>
      </c>
      <c r="F325" s="420" t="s">
        <v>1254</v>
      </c>
      <c r="I325" s="419">
        <f t="shared" si="30"/>
        <v>266</v>
      </c>
      <c r="J325" s="420" t="s">
        <v>1261</v>
      </c>
      <c r="L325" s="419">
        <f t="shared" si="31"/>
        <v>266</v>
      </c>
      <c r="M325" s="420" t="s">
        <v>1261</v>
      </c>
    </row>
    <row r="326" spans="2:13" ht="29.4" thickBot="1" x14ac:dyDescent="0.35">
      <c r="B326" s="430">
        <f t="shared" si="28"/>
        <v>267</v>
      </c>
      <c r="C326" s="431" t="s">
        <v>1255</v>
      </c>
      <c r="E326" s="419">
        <f t="shared" si="29"/>
        <v>267</v>
      </c>
      <c r="F326" s="420" t="s">
        <v>1255</v>
      </c>
      <c r="I326" s="419">
        <f t="shared" si="30"/>
        <v>267</v>
      </c>
      <c r="J326" s="420" t="s">
        <v>1262</v>
      </c>
      <c r="L326" s="419">
        <f t="shared" si="31"/>
        <v>267</v>
      </c>
      <c r="M326" s="420" t="s">
        <v>1262</v>
      </c>
    </row>
    <row r="327" spans="2:13" ht="29.4" thickBot="1" x14ac:dyDescent="0.35">
      <c r="B327" s="430">
        <f t="shared" si="28"/>
        <v>268</v>
      </c>
      <c r="C327" s="431" t="s">
        <v>1256</v>
      </c>
      <c r="E327" s="419">
        <f t="shared" si="29"/>
        <v>268</v>
      </c>
      <c r="F327" s="420" t="s">
        <v>1256</v>
      </c>
      <c r="I327" s="419">
        <f t="shared" si="30"/>
        <v>268</v>
      </c>
      <c r="J327" s="420" t="s">
        <v>1260</v>
      </c>
      <c r="L327" s="419">
        <f t="shared" si="31"/>
        <v>268</v>
      </c>
      <c r="M327" s="420" t="s">
        <v>1260</v>
      </c>
    </row>
    <row r="328" spans="2:13" ht="29.4" thickBot="1" x14ac:dyDescent="0.35">
      <c r="B328" s="430">
        <f t="shared" si="28"/>
        <v>269</v>
      </c>
      <c r="C328" s="431" t="s">
        <v>1257</v>
      </c>
      <c r="E328" s="419">
        <f t="shared" si="29"/>
        <v>269</v>
      </c>
      <c r="F328" s="420" t="s">
        <v>1257</v>
      </c>
      <c r="I328" s="419">
        <f t="shared" si="30"/>
        <v>269</v>
      </c>
      <c r="J328" s="420" t="s">
        <v>1263</v>
      </c>
      <c r="L328" s="419">
        <f t="shared" si="31"/>
        <v>269</v>
      </c>
      <c r="M328" s="420" t="s">
        <v>1263</v>
      </c>
    </row>
    <row r="329" spans="2:13" ht="29.4" thickBot="1" x14ac:dyDescent="0.35">
      <c r="B329" s="430">
        <f t="shared" si="28"/>
        <v>270</v>
      </c>
      <c r="C329" s="431" t="s">
        <v>1258</v>
      </c>
      <c r="E329" s="419">
        <f t="shared" si="29"/>
        <v>270</v>
      </c>
      <c r="F329" s="420" t="s">
        <v>1258</v>
      </c>
      <c r="I329" s="419">
        <f t="shared" si="30"/>
        <v>270</v>
      </c>
      <c r="J329" s="420" t="s">
        <v>1264</v>
      </c>
      <c r="L329" s="419">
        <f t="shared" si="31"/>
        <v>270</v>
      </c>
      <c r="M329" s="420" t="s">
        <v>1264</v>
      </c>
    </row>
    <row r="330" spans="2:13" ht="29.4" thickBot="1" x14ac:dyDescent="0.35">
      <c r="B330" s="430">
        <f t="shared" si="28"/>
        <v>271</v>
      </c>
      <c r="C330" s="431" t="s">
        <v>1259</v>
      </c>
      <c r="E330" s="419">
        <f t="shared" si="29"/>
        <v>271</v>
      </c>
      <c r="F330" s="420" t="s">
        <v>1259</v>
      </c>
      <c r="I330" s="419">
        <f t="shared" si="30"/>
        <v>271</v>
      </c>
      <c r="J330" s="420" t="s">
        <v>1265</v>
      </c>
      <c r="L330" s="419">
        <f t="shared" si="31"/>
        <v>271</v>
      </c>
      <c r="M330" s="420" t="s">
        <v>1265</v>
      </c>
    </row>
    <row r="331" spans="2:13" ht="29.4" thickBot="1" x14ac:dyDescent="0.35">
      <c r="B331" s="430">
        <f t="shared" si="28"/>
        <v>272</v>
      </c>
      <c r="C331" s="431" t="s">
        <v>1261</v>
      </c>
      <c r="E331" s="419">
        <f t="shared" si="29"/>
        <v>272</v>
      </c>
      <c r="F331" s="420" t="s">
        <v>1261</v>
      </c>
      <c r="I331" s="419">
        <f t="shared" si="30"/>
        <v>272</v>
      </c>
      <c r="J331" s="420" t="s">
        <v>1266</v>
      </c>
      <c r="L331" s="419">
        <f t="shared" si="31"/>
        <v>272</v>
      </c>
      <c r="M331" s="420" t="s">
        <v>1266</v>
      </c>
    </row>
    <row r="332" spans="2:13" ht="29.4" thickBot="1" x14ac:dyDescent="0.35">
      <c r="B332" s="430">
        <f t="shared" si="28"/>
        <v>273</v>
      </c>
      <c r="C332" s="431" t="s">
        <v>1262</v>
      </c>
      <c r="E332" s="419">
        <f t="shared" si="29"/>
        <v>273</v>
      </c>
      <c r="F332" s="420" t="s">
        <v>1262</v>
      </c>
      <c r="I332" s="419">
        <f t="shared" si="30"/>
        <v>273</v>
      </c>
      <c r="J332" s="420" t="s">
        <v>1267</v>
      </c>
      <c r="L332" s="419">
        <f t="shared" si="31"/>
        <v>273</v>
      </c>
      <c r="M332" s="420" t="s">
        <v>1267</v>
      </c>
    </row>
    <row r="333" spans="2:13" ht="29.4" thickBot="1" x14ac:dyDescent="0.35">
      <c r="B333" s="430">
        <f t="shared" si="28"/>
        <v>274</v>
      </c>
      <c r="C333" s="431" t="s">
        <v>1260</v>
      </c>
      <c r="E333" s="419">
        <f t="shared" si="29"/>
        <v>274</v>
      </c>
      <c r="F333" s="420" t="s">
        <v>1260</v>
      </c>
      <c r="I333" s="419">
        <f t="shared" si="30"/>
        <v>274</v>
      </c>
      <c r="J333" s="420" t="s">
        <v>1268</v>
      </c>
      <c r="L333" s="419">
        <f t="shared" si="31"/>
        <v>274</v>
      </c>
      <c r="M333" s="420" t="s">
        <v>1268</v>
      </c>
    </row>
    <row r="334" spans="2:13" ht="29.4" thickBot="1" x14ac:dyDescent="0.35">
      <c r="B334" s="430">
        <f t="shared" si="28"/>
        <v>275</v>
      </c>
      <c r="C334" s="431" t="s">
        <v>1263</v>
      </c>
      <c r="E334" s="419">
        <f t="shared" si="29"/>
        <v>275</v>
      </c>
      <c r="F334" s="420" t="s">
        <v>1263</v>
      </c>
      <c r="I334" s="419">
        <f t="shared" si="30"/>
        <v>275</v>
      </c>
      <c r="J334" s="420" t="s">
        <v>1269</v>
      </c>
      <c r="L334" s="419">
        <f t="shared" si="31"/>
        <v>275</v>
      </c>
      <c r="M334" s="420" t="s">
        <v>1269</v>
      </c>
    </row>
    <row r="335" spans="2:13" ht="29.4" thickBot="1" x14ac:dyDescent="0.35">
      <c r="B335" s="430">
        <f t="shared" si="28"/>
        <v>276</v>
      </c>
      <c r="C335" s="431" t="s">
        <v>1264</v>
      </c>
      <c r="E335" s="419">
        <f t="shared" si="29"/>
        <v>276</v>
      </c>
      <c r="F335" s="420" t="s">
        <v>1264</v>
      </c>
      <c r="I335" s="419">
        <f t="shared" si="30"/>
        <v>276</v>
      </c>
      <c r="J335" s="420" t="s">
        <v>1270</v>
      </c>
      <c r="L335" s="419">
        <f t="shared" si="31"/>
        <v>276</v>
      </c>
      <c r="M335" s="420" t="s">
        <v>1270</v>
      </c>
    </row>
    <row r="336" spans="2:13" ht="29.4" thickBot="1" x14ac:dyDescent="0.35">
      <c r="B336" s="430">
        <f t="shared" si="28"/>
        <v>277</v>
      </c>
      <c r="C336" s="431" t="s">
        <v>1265</v>
      </c>
      <c r="E336" s="419">
        <f t="shared" si="29"/>
        <v>277</v>
      </c>
      <c r="F336" s="420" t="s">
        <v>1265</v>
      </c>
      <c r="I336" s="419">
        <f t="shared" si="30"/>
        <v>277</v>
      </c>
      <c r="J336" s="420" t="s">
        <v>1359</v>
      </c>
      <c r="L336" s="419">
        <f t="shared" si="31"/>
        <v>277</v>
      </c>
      <c r="M336" s="420" t="s">
        <v>1359</v>
      </c>
    </row>
    <row r="337" spans="2:13" ht="29.4" thickBot="1" x14ac:dyDescent="0.35">
      <c r="B337" s="430">
        <f t="shared" si="28"/>
        <v>278</v>
      </c>
      <c r="C337" s="431" t="s">
        <v>1266</v>
      </c>
      <c r="E337" s="419">
        <f t="shared" si="29"/>
        <v>278</v>
      </c>
      <c r="F337" s="420" t="s">
        <v>1266</v>
      </c>
      <c r="I337" s="419">
        <f t="shared" si="30"/>
        <v>278</v>
      </c>
      <c r="J337" s="420" t="s">
        <v>1275</v>
      </c>
      <c r="L337" s="419">
        <f t="shared" si="31"/>
        <v>278</v>
      </c>
      <c r="M337" s="420" t="s">
        <v>1275</v>
      </c>
    </row>
    <row r="338" spans="2:13" ht="29.4" thickBot="1" x14ac:dyDescent="0.35">
      <c r="B338" s="430">
        <f t="shared" si="28"/>
        <v>279</v>
      </c>
      <c r="C338" s="431" t="s">
        <v>1267</v>
      </c>
      <c r="E338" s="419">
        <f t="shared" si="29"/>
        <v>279</v>
      </c>
      <c r="F338" s="420" t="s">
        <v>1267</v>
      </c>
      <c r="I338" s="419">
        <f t="shared" si="30"/>
        <v>279</v>
      </c>
      <c r="J338" s="420" t="s">
        <v>1364</v>
      </c>
      <c r="L338" s="419">
        <f t="shared" si="31"/>
        <v>279</v>
      </c>
      <c r="M338" s="420" t="s">
        <v>1364</v>
      </c>
    </row>
    <row r="339" spans="2:13" ht="29.4" thickBot="1" x14ac:dyDescent="0.35">
      <c r="B339" s="430">
        <f t="shared" si="28"/>
        <v>280</v>
      </c>
      <c r="C339" s="431" t="s">
        <v>1268</v>
      </c>
      <c r="E339" s="419">
        <f t="shared" si="29"/>
        <v>280</v>
      </c>
      <c r="F339" s="420" t="s">
        <v>1268</v>
      </c>
      <c r="I339" s="419">
        <f t="shared" si="30"/>
        <v>280</v>
      </c>
      <c r="J339" s="420" t="s">
        <v>1360</v>
      </c>
      <c r="L339" s="419">
        <f t="shared" si="31"/>
        <v>280</v>
      </c>
      <c r="M339" s="420" t="s">
        <v>1360</v>
      </c>
    </row>
    <row r="340" spans="2:13" ht="29.4" thickBot="1" x14ac:dyDescent="0.35">
      <c r="B340" s="430">
        <f t="shared" si="28"/>
        <v>281</v>
      </c>
      <c r="C340" s="431" t="s">
        <v>1269</v>
      </c>
      <c r="E340" s="419">
        <f t="shared" si="29"/>
        <v>281</v>
      </c>
      <c r="F340" s="420" t="s">
        <v>1269</v>
      </c>
      <c r="I340" s="419">
        <f t="shared" si="30"/>
        <v>281</v>
      </c>
      <c r="J340" s="420" t="s">
        <v>1273</v>
      </c>
      <c r="L340" s="419">
        <f t="shared" si="31"/>
        <v>281</v>
      </c>
      <c r="M340" s="420" t="s">
        <v>1273</v>
      </c>
    </row>
    <row r="341" spans="2:13" ht="29.4" thickBot="1" x14ac:dyDescent="0.35">
      <c r="B341" s="430">
        <f t="shared" si="28"/>
        <v>282</v>
      </c>
      <c r="C341" s="431" t="s">
        <v>1270</v>
      </c>
      <c r="E341" s="419">
        <f t="shared" si="29"/>
        <v>282</v>
      </c>
      <c r="F341" s="420" t="s">
        <v>1270</v>
      </c>
      <c r="I341" s="419">
        <f t="shared" si="30"/>
        <v>282</v>
      </c>
      <c r="J341" s="420" t="s">
        <v>1274</v>
      </c>
      <c r="L341" s="419">
        <f t="shared" si="31"/>
        <v>282</v>
      </c>
      <c r="M341" s="420" t="s">
        <v>1274</v>
      </c>
    </row>
    <row r="342" spans="2:13" ht="15" thickBot="1" x14ac:dyDescent="0.35">
      <c r="B342" s="430">
        <f t="shared" si="28"/>
        <v>283</v>
      </c>
      <c r="C342" s="431" t="s">
        <v>1271</v>
      </c>
      <c r="E342" s="430">
        <f t="shared" si="29"/>
        <v>283</v>
      </c>
      <c r="F342" s="431" t="s">
        <v>1271</v>
      </c>
      <c r="I342" s="419">
        <f t="shared" si="30"/>
        <v>283</v>
      </c>
      <c r="J342" s="420" t="s">
        <v>1369</v>
      </c>
      <c r="L342" s="419">
        <f t="shared" si="31"/>
        <v>283</v>
      </c>
      <c r="M342" s="420" t="s">
        <v>1369</v>
      </c>
    </row>
    <row r="343" spans="2:13" ht="29.4" thickBot="1" x14ac:dyDescent="0.35">
      <c r="B343" s="430">
        <f t="shared" si="28"/>
        <v>284</v>
      </c>
      <c r="C343" s="431" t="s">
        <v>1306</v>
      </c>
      <c r="E343" s="430">
        <f t="shared" si="29"/>
        <v>284</v>
      </c>
      <c r="F343" s="431" t="s">
        <v>1306</v>
      </c>
      <c r="I343" s="419">
        <f t="shared" si="30"/>
        <v>284</v>
      </c>
      <c r="J343" s="420" t="s">
        <v>1344</v>
      </c>
      <c r="L343" s="419">
        <f t="shared" si="31"/>
        <v>284</v>
      </c>
      <c r="M343" s="420" t="s">
        <v>1344</v>
      </c>
    </row>
    <row r="344" spans="2:13" ht="29.4" thickBot="1" x14ac:dyDescent="0.35">
      <c r="B344" s="430">
        <f t="shared" si="28"/>
        <v>285</v>
      </c>
      <c r="C344" s="431" t="s">
        <v>1307</v>
      </c>
      <c r="E344" s="430">
        <f t="shared" si="29"/>
        <v>285</v>
      </c>
      <c r="F344" s="431" t="s">
        <v>1307</v>
      </c>
      <c r="I344" s="419">
        <f t="shared" si="30"/>
        <v>285</v>
      </c>
      <c r="J344" s="420" t="s">
        <v>1345</v>
      </c>
      <c r="L344" s="419">
        <f t="shared" si="31"/>
        <v>285</v>
      </c>
      <c r="M344" s="420" t="s">
        <v>1345</v>
      </c>
    </row>
    <row r="345" spans="2:13" ht="29.4" thickBot="1" x14ac:dyDescent="0.35">
      <c r="B345" s="430">
        <f t="shared" si="28"/>
        <v>286</v>
      </c>
      <c r="C345" s="431" t="s">
        <v>1308</v>
      </c>
      <c r="E345" s="430">
        <f t="shared" si="29"/>
        <v>286</v>
      </c>
      <c r="F345" s="431" t="s">
        <v>1308</v>
      </c>
      <c r="I345" s="419">
        <f t="shared" si="30"/>
        <v>286</v>
      </c>
      <c r="J345" s="420" t="s">
        <v>1346</v>
      </c>
      <c r="L345" s="419">
        <f t="shared" si="31"/>
        <v>286</v>
      </c>
      <c r="M345" s="420" t="s">
        <v>1346</v>
      </c>
    </row>
    <row r="346" spans="2:13" ht="29.4" thickBot="1" x14ac:dyDescent="0.35">
      <c r="B346" s="430">
        <f t="shared" si="28"/>
        <v>287</v>
      </c>
      <c r="C346" s="431" t="s">
        <v>1272</v>
      </c>
      <c r="E346" s="430">
        <f t="shared" si="29"/>
        <v>287</v>
      </c>
      <c r="F346" s="431" t="s">
        <v>1272</v>
      </c>
      <c r="I346" s="419">
        <f t="shared" si="30"/>
        <v>287</v>
      </c>
      <c r="J346" s="420" t="s">
        <v>1349</v>
      </c>
      <c r="L346" s="419">
        <f t="shared" si="31"/>
        <v>287</v>
      </c>
      <c r="M346" s="420" t="s">
        <v>1349</v>
      </c>
    </row>
    <row r="347" spans="2:13" ht="29.4" thickBot="1" x14ac:dyDescent="0.35">
      <c r="B347" s="430">
        <f t="shared" si="28"/>
        <v>288</v>
      </c>
      <c r="C347" s="431" t="s">
        <v>1309</v>
      </c>
      <c r="E347" s="430">
        <f t="shared" si="29"/>
        <v>288</v>
      </c>
      <c r="F347" s="431" t="s">
        <v>1309</v>
      </c>
      <c r="I347" s="419">
        <f t="shared" si="30"/>
        <v>288</v>
      </c>
      <c r="J347" s="420" t="s">
        <v>1350</v>
      </c>
      <c r="L347" s="419">
        <f t="shared" si="31"/>
        <v>288</v>
      </c>
      <c r="M347" s="420" t="s">
        <v>1350</v>
      </c>
    </row>
    <row r="348" spans="2:13" ht="29.4" thickBot="1" x14ac:dyDescent="0.35">
      <c r="B348" s="430">
        <f t="shared" si="28"/>
        <v>289</v>
      </c>
      <c r="C348" s="431" t="s">
        <v>1310</v>
      </c>
      <c r="E348" s="430">
        <f t="shared" si="29"/>
        <v>289</v>
      </c>
      <c r="F348" s="431" t="s">
        <v>1310</v>
      </c>
      <c r="I348" s="419">
        <f t="shared" si="30"/>
        <v>289</v>
      </c>
      <c r="J348" s="420" t="s">
        <v>1351</v>
      </c>
      <c r="L348" s="419">
        <f t="shared" si="31"/>
        <v>289</v>
      </c>
      <c r="M348" s="420" t="s">
        <v>1351</v>
      </c>
    </row>
    <row r="349" spans="2:13" ht="29.4" thickBot="1" x14ac:dyDescent="0.35">
      <c r="B349" s="430">
        <f t="shared" si="28"/>
        <v>290</v>
      </c>
      <c r="C349" s="431" t="s">
        <v>1311</v>
      </c>
      <c r="E349" s="430">
        <f t="shared" si="29"/>
        <v>290</v>
      </c>
      <c r="F349" s="431" t="s">
        <v>1311</v>
      </c>
      <c r="I349" s="419">
        <f t="shared" si="30"/>
        <v>290</v>
      </c>
      <c r="J349" s="420" t="s">
        <v>1352</v>
      </c>
      <c r="L349" s="419">
        <f t="shared" si="31"/>
        <v>290</v>
      </c>
      <c r="M349" s="420" t="s">
        <v>1352</v>
      </c>
    </row>
    <row r="350" spans="2:13" ht="29.4" thickBot="1" x14ac:dyDescent="0.35">
      <c r="B350" s="430">
        <f t="shared" si="28"/>
        <v>291</v>
      </c>
      <c r="C350" s="431" t="s">
        <v>1312</v>
      </c>
      <c r="E350" s="430">
        <f t="shared" si="29"/>
        <v>291</v>
      </c>
      <c r="F350" s="431" t="s">
        <v>1312</v>
      </c>
      <c r="I350" s="419">
        <f t="shared" si="30"/>
        <v>291</v>
      </c>
      <c r="J350" s="420" t="s">
        <v>1353</v>
      </c>
      <c r="L350" s="419">
        <f t="shared" si="31"/>
        <v>291</v>
      </c>
      <c r="M350" s="420" t="s">
        <v>1353</v>
      </c>
    </row>
    <row r="351" spans="2:13" ht="29.4" thickBot="1" x14ac:dyDescent="0.35">
      <c r="B351" s="430">
        <f t="shared" si="28"/>
        <v>292</v>
      </c>
      <c r="C351" s="431" t="s">
        <v>1313</v>
      </c>
      <c r="E351" s="430">
        <f t="shared" si="29"/>
        <v>292</v>
      </c>
      <c r="F351" s="431" t="s">
        <v>1313</v>
      </c>
      <c r="I351" s="419">
        <f t="shared" si="30"/>
        <v>292</v>
      </c>
      <c r="J351" s="420" t="s">
        <v>1354</v>
      </c>
      <c r="L351" s="419">
        <f t="shared" si="31"/>
        <v>292</v>
      </c>
      <c r="M351" s="420" t="s">
        <v>1354</v>
      </c>
    </row>
    <row r="352" spans="2:13" ht="29.4" thickBot="1" x14ac:dyDescent="0.35">
      <c r="B352" s="430">
        <f t="shared" si="28"/>
        <v>293</v>
      </c>
      <c r="C352" s="431" t="s">
        <v>1314</v>
      </c>
      <c r="E352" s="430">
        <f t="shared" si="29"/>
        <v>293</v>
      </c>
      <c r="F352" s="431" t="s">
        <v>1314</v>
      </c>
      <c r="I352" s="419">
        <f t="shared" si="30"/>
        <v>293</v>
      </c>
      <c r="J352" s="420" t="s">
        <v>1355</v>
      </c>
      <c r="L352" s="419">
        <f t="shared" si="31"/>
        <v>293</v>
      </c>
      <c r="M352" s="420" t="s">
        <v>1355</v>
      </c>
    </row>
    <row r="353" spans="2:13" ht="29.4" thickBot="1" x14ac:dyDescent="0.35">
      <c r="B353" s="430">
        <f t="shared" si="28"/>
        <v>294</v>
      </c>
      <c r="C353" s="431" t="s">
        <v>1315</v>
      </c>
      <c r="E353" s="430">
        <f t="shared" si="29"/>
        <v>294</v>
      </c>
      <c r="F353" s="431" t="s">
        <v>1315</v>
      </c>
      <c r="I353" s="419">
        <f t="shared" si="30"/>
        <v>294</v>
      </c>
      <c r="J353" s="420" t="s">
        <v>1356</v>
      </c>
      <c r="L353" s="419">
        <f t="shared" si="31"/>
        <v>294</v>
      </c>
      <c r="M353" s="420" t="s">
        <v>1356</v>
      </c>
    </row>
    <row r="354" spans="2:13" ht="29.4" thickBot="1" x14ac:dyDescent="0.35">
      <c r="B354" s="430">
        <f t="shared" si="28"/>
        <v>295</v>
      </c>
      <c r="C354" s="431" t="s">
        <v>1316</v>
      </c>
      <c r="E354" s="430">
        <f t="shared" si="29"/>
        <v>295</v>
      </c>
      <c r="F354" s="431" t="s">
        <v>1316</v>
      </c>
      <c r="I354" s="419">
        <f t="shared" si="30"/>
        <v>295</v>
      </c>
      <c r="J354" s="420" t="s">
        <v>1357</v>
      </c>
      <c r="L354" s="419">
        <f t="shared" si="31"/>
        <v>295</v>
      </c>
      <c r="M354" s="420" t="s">
        <v>1357</v>
      </c>
    </row>
    <row r="355" spans="2:13" ht="29.4" thickBot="1" x14ac:dyDescent="0.35">
      <c r="B355" s="430">
        <f t="shared" si="28"/>
        <v>296</v>
      </c>
      <c r="C355" s="431" t="s">
        <v>1317</v>
      </c>
      <c r="E355" s="430">
        <f t="shared" si="29"/>
        <v>296</v>
      </c>
      <c r="F355" s="431" t="s">
        <v>1317</v>
      </c>
      <c r="I355" s="419">
        <f t="shared" si="30"/>
        <v>296</v>
      </c>
      <c r="J355" s="420" t="s">
        <v>1358</v>
      </c>
      <c r="L355" s="419">
        <f t="shared" si="31"/>
        <v>296</v>
      </c>
      <c r="M355" s="420" t="s">
        <v>1358</v>
      </c>
    </row>
    <row r="356" spans="2:13" ht="15" thickBot="1" x14ac:dyDescent="0.35">
      <c r="B356" s="430">
        <f t="shared" si="28"/>
        <v>297</v>
      </c>
      <c r="C356" s="431" t="s">
        <v>1318</v>
      </c>
      <c r="E356" s="430">
        <f t="shared" si="29"/>
        <v>297</v>
      </c>
      <c r="F356" s="431" t="s">
        <v>1318</v>
      </c>
      <c r="I356" s="419">
        <f t="shared" si="30"/>
        <v>297</v>
      </c>
      <c r="J356" s="420" t="s">
        <v>1362</v>
      </c>
      <c r="L356" s="419">
        <f t="shared" si="31"/>
        <v>297</v>
      </c>
      <c r="M356" s="420" t="s">
        <v>1362</v>
      </c>
    </row>
    <row r="357" spans="2:13" ht="15" thickBot="1" x14ac:dyDescent="0.35">
      <c r="B357" s="430">
        <f t="shared" si="28"/>
        <v>298</v>
      </c>
      <c r="C357" s="431" t="s">
        <v>1359</v>
      </c>
      <c r="E357" s="419">
        <f t="shared" si="29"/>
        <v>298</v>
      </c>
      <c r="F357" s="420" t="s">
        <v>1359</v>
      </c>
      <c r="I357" s="419">
        <f t="shared" si="30"/>
        <v>298</v>
      </c>
      <c r="J357" s="420" t="s">
        <v>1546</v>
      </c>
      <c r="L357" s="419">
        <f t="shared" si="31"/>
        <v>298</v>
      </c>
      <c r="M357" s="420" t="s">
        <v>1546</v>
      </c>
    </row>
    <row r="358" spans="2:13" ht="15" thickBot="1" x14ac:dyDescent="0.35">
      <c r="B358" s="430">
        <f t="shared" si="28"/>
        <v>299</v>
      </c>
      <c r="C358" s="431" t="s">
        <v>1275</v>
      </c>
      <c r="E358" s="419">
        <f t="shared" si="29"/>
        <v>299</v>
      </c>
      <c r="F358" s="420" t="s">
        <v>1275</v>
      </c>
      <c r="I358" s="419">
        <f t="shared" si="30"/>
        <v>299</v>
      </c>
      <c r="J358" s="420" t="s">
        <v>1456</v>
      </c>
      <c r="L358" s="419">
        <f t="shared" si="31"/>
        <v>299</v>
      </c>
      <c r="M358" s="420" t="s">
        <v>1456</v>
      </c>
    </row>
    <row r="359" spans="2:13" ht="15" thickBot="1" x14ac:dyDescent="0.35">
      <c r="B359" s="430">
        <f t="shared" si="28"/>
        <v>300</v>
      </c>
      <c r="C359" s="431" t="s">
        <v>1364</v>
      </c>
      <c r="E359" s="419">
        <f t="shared" si="29"/>
        <v>300</v>
      </c>
      <c r="F359" s="420" t="s">
        <v>1364</v>
      </c>
      <c r="I359" s="419">
        <f t="shared" si="30"/>
        <v>300</v>
      </c>
      <c r="J359" s="420" t="s">
        <v>1458</v>
      </c>
      <c r="L359" s="419">
        <f t="shared" si="31"/>
        <v>300</v>
      </c>
      <c r="M359" s="420" t="s">
        <v>1458</v>
      </c>
    </row>
    <row r="360" spans="2:13" ht="29.4" thickBot="1" x14ac:dyDescent="0.35">
      <c r="B360" s="430">
        <f t="shared" si="28"/>
        <v>301</v>
      </c>
      <c r="C360" s="431" t="s">
        <v>1360</v>
      </c>
      <c r="E360" s="419">
        <f t="shared" si="29"/>
        <v>301</v>
      </c>
      <c r="F360" s="420" t="s">
        <v>1360</v>
      </c>
      <c r="I360" s="419">
        <f t="shared" si="30"/>
        <v>301</v>
      </c>
      <c r="J360" s="420" t="s">
        <v>1459</v>
      </c>
      <c r="L360" s="419">
        <f t="shared" si="31"/>
        <v>301</v>
      </c>
      <c r="M360" s="420" t="s">
        <v>1459</v>
      </c>
    </row>
    <row r="361" spans="2:13" ht="29.4" thickBot="1" x14ac:dyDescent="0.35">
      <c r="B361" s="430">
        <f t="shared" si="28"/>
        <v>302</v>
      </c>
      <c r="C361" s="431" t="s">
        <v>1273</v>
      </c>
      <c r="E361" s="419">
        <f t="shared" si="29"/>
        <v>302</v>
      </c>
      <c r="F361" s="420" t="s">
        <v>1273</v>
      </c>
      <c r="I361" s="419">
        <f t="shared" si="30"/>
        <v>302</v>
      </c>
      <c r="J361" s="420" t="s">
        <v>1460</v>
      </c>
      <c r="L361" s="419">
        <f t="shared" si="31"/>
        <v>302</v>
      </c>
      <c r="M361" s="420" t="s">
        <v>1460</v>
      </c>
    </row>
    <row r="362" spans="2:13" ht="29.4" thickBot="1" x14ac:dyDescent="0.35">
      <c r="B362" s="430">
        <f t="shared" si="28"/>
        <v>303</v>
      </c>
      <c r="C362" s="431" t="s">
        <v>1274</v>
      </c>
      <c r="E362" s="419">
        <f t="shared" si="29"/>
        <v>303</v>
      </c>
      <c r="F362" s="420" t="s">
        <v>1274</v>
      </c>
      <c r="I362" s="419">
        <f t="shared" si="30"/>
        <v>303</v>
      </c>
      <c r="J362" s="420" t="s">
        <v>1461</v>
      </c>
      <c r="L362" s="419">
        <f t="shared" si="31"/>
        <v>303</v>
      </c>
      <c r="M362" s="420" t="s">
        <v>1461</v>
      </c>
    </row>
    <row r="363" spans="2:13" ht="29.4" thickBot="1" x14ac:dyDescent="0.35">
      <c r="B363" s="430">
        <f t="shared" si="28"/>
        <v>304</v>
      </c>
      <c r="C363" s="431" t="s">
        <v>1509</v>
      </c>
      <c r="E363" s="430">
        <f t="shared" si="29"/>
        <v>304</v>
      </c>
      <c r="F363" s="431" t="s">
        <v>1509</v>
      </c>
      <c r="I363" s="419">
        <f t="shared" si="30"/>
        <v>304</v>
      </c>
      <c r="J363" s="420" t="s">
        <v>1463</v>
      </c>
      <c r="L363" s="419">
        <f t="shared" si="31"/>
        <v>304</v>
      </c>
      <c r="M363" s="420" t="s">
        <v>1463</v>
      </c>
    </row>
    <row r="364" spans="2:13" ht="15" thickBot="1" x14ac:dyDescent="0.35">
      <c r="B364" s="430">
        <f t="shared" si="28"/>
        <v>305</v>
      </c>
      <c r="C364" s="431" t="s">
        <v>1276</v>
      </c>
      <c r="E364" s="430">
        <f t="shared" si="29"/>
        <v>305</v>
      </c>
      <c r="F364" s="431" t="s">
        <v>1276</v>
      </c>
      <c r="I364" s="419">
        <f t="shared" si="30"/>
        <v>305</v>
      </c>
      <c r="J364" s="420" t="s">
        <v>1464</v>
      </c>
      <c r="L364" s="419">
        <f t="shared" si="31"/>
        <v>305</v>
      </c>
      <c r="M364" s="420" t="s">
        <v>1464</v>
      </c>
    </row>
    <row r="365" spans="2:13" ht="29.4" thickBot="1" x14ac:dyDescent="0.35">
      <c r="B365" s="430">
        <f t="shared" si="28"/>
        <v>306</v>
      </c>
      <c r="C365" s="431" t="s">
        <v>1319</v>
      </c>
      <c r="E365" s="430">
        <f t="shared" si="29"/>
        <v>306</v>
      </c>
      <c r="F365" s="431" t="s">
        <v>1319</v>
      </c>
      <c r="I365" s="419">
        <f t="shared" si="30"/>
        <v>306</v>
      </c>
      <c r="J365" s="420" t="s">
        <v>1465</v>
      </c>
      <c r="L365" s="419">
        <f t="shared" si="31"/>
        <v>306</v>
      </c>
      <c r="M365" s="420" t="s">
        <v>1465</v>
      </c>
    </row>
    <row r="366" spans="2:13" ht="29.4" thickBot="1" x14ac:dyDescent="0.35">
      <c r="B366" s="430">
        <f t="shared" si="28"/>
        <v>307</v>
      </c>
      <c r="C366" s="431" t="s">
        <v>1320</v>
      </c>
      <c r="E366" s="430">
        <f t="shared" si="29"/>
        <v>307</v>
      </c>
      <c r="F366" s="431" t="s">
        <v>1320</v>
      </c>
      <c r="I366" s="419">
        <f t="shared" si="30"/>
        <v>307</v>
      </c>
      <c r="J366" s="420" t="s">
        <v>1466</v>
      </c>
      <c r="L366" s="419">
        <f t="shared" si="31"/>
        <v>307</v>
      </c>
      <c r="M366" s="420" t="s">
        <v>1466</v>
      </c>
    </row>
    <row r="367" spans="2:13" ht="29.4" thickBot="1" x14ac:dyDescent="0.35">
      <c r="B367" s="430">
        <f t="shared" si="28"/>
        <v>308</v>
      </c>
      <c r="C367" s="431" t="s">
        <v>1321</v>
      </c>
      <c r="E367" s="430">
        <f t="shared" si="29"/>
        <v>308</v>
      </c>
      <c r="F367" s="431" t="s">
        <v>1321</v>
      </c>
      <c r="I367" s="419">
        <f t="shared" si="30"/>
        <v>308</v>
      </c>
      <c r="J367" s="420" t="s">
        <v>1467</v>
      </c>
      <c r="L367" s="419">
        <f t="shared" si="31"/>
        <v>308</v>
      </c>
      <c r="M367" s="420" t="s">
        <v>1467</v>
      </c>
    </row>
    <row r="368" spans="2:13" ht="29.4" thickBot="1" x14ac:dyDescent="0.35">
      <c r="B368" s="430">
        <f t="shared" si="28"/>
        <v>309</v>
      </c>
      <c r="C368" s="431" t="s">
        <v>1322</v>
      </c>
      <c r="E368" s="430">
        <f t="shared" si="29"/>
        <v>309</v>
      </c>
      <c r="F368" s="431" t="s">
        <v>1322</v>
      </c>
      <c r="I368" s="419">
        <f t="shared" si="30"/>
        <v>309</v>
      </c>
      <c r="J368" s="420" t="s">
        <v>1468</v>
      </c>
      <c r="L368" s="419">
        <f t="shared" si="31"/>
        <v>309</v>
      </c>
      <c r="M368" s="420" t="s">
        <v>1468</v>
      </c>
    </row>
    <row r="369" spans="2:13" ht="29.4" thickBot="1" x14ac:dyDescent="0.35">
      <c r="B369" s="430">
        <f t="shared" ref="B369:B432" si="32">B368+1</f>
        <v>310</v>
      </c>
      <c r="C369" s="431" t="s">
        <v>1323</v>
      </c>
      <c r="E369" s="430">
        <f t="shared" ref="E369:E432" si="33">E368+1</f>
        <v>310</v>
      </c>
      <c r="F369" s="431" t="s">
        <v>1323</v>
      </c>
      <c r="I369" s="419">
        <f t="shared" ref="I369:I432" si="34">I368+1</f>
        <v>310</v>
      </c>
      <c r="J369" s="420" t="s">
        <v>1469</v>
      </c>
      <c r="L369" s="419">
        <f t="shared" ref="L369:L432" si="35">L368+1</f>
        <v>310</v>
      </c>
      <c r="M369" s="420" t="s">
        <v>1469</v>
      </c>
    </row>
    <row r="370" spans="2:13" ht="29.4" thickBot="1" x14ac:dyDescent="0.35">
      <c r="B370" s="430">
        <f t="shared" si="32"/>
        <v>311</v>
      </c>
      <c r="C370" s="431" t="s">
        <v>1324</v>
      </c>
      <c r="E370" s="430">
        <f t="shared" si="33"/>
        <v>311</v>
      </c>
      <c r="F370" s="431" t="s">
        <v>1324</v>
      </c>
      <c r="I370" s="419">
        <f t="shared" si="34"/>
        <v>311</v>
      </c>
      <c r="J370" s="420" t="s">
        <v>1470</v>
      </c>
      <c r="L370" s="419">
        <f t="shared" si="35"/>
        <v>311</v>
      </c>
      <c r="M370" s="420" t="s">
        <v>1470</v>
      </c>
    </row>
    <row r="371" spans="2:13" ht="15" thickBot="1" x14ac:dyDescent="0.35">
      <c r="B371" s="430">
        <f t="shared" si="32"/>
        <v>312</v>
      </c>
      <c r="C371" s="431" t="s">
        <v>1325</v>
      </c>
      <c r="E371" s="430">
        <f t="shared" si="33"/>
        <v>312</v>
      </c>
      <c r="F371" s="431" t="s">
        <v>1325</v>
      </c>
      <c r="I371" s="419">
        <f t="shared" si="34"/>
        <v>312</v>
      </c>
      <c r="J371" s="420" t="s">
        <v>1471</v>
      </c>
      <c r="L371" s="419">
        <f t="shared" si="35"/>
        <v>312</v>
      </c>
      <c r="M371" s="420" t="s">
        <v>1471</v>
      </c>
    </row>
    <row r="372" spans="2:13" ht="29.4" thickBot="1" x14ac:dyDescent="0.35">
      <c r="B372" s="430">
        <f t="shared" si="32"/>
        <v>313</v>
      </c>
      <c r="C372" s="431" t="s">
        <v>1326</v>
      </c>
      <c r="E372" s="430">
        <f t="shared" si="33"/>
        <v>313</v>
      </c>
      <c r="F372" s="431" t="s">
        <v>1326</v>
      </c>
      <c r="I372" s="419">
        <f t="shared" si="34"/>
        <v>313</v>
      </c>
      <c r="J372" s="420" t="s">
        <v>1472</v>
      </c>
      <c r="L372" s="419">
        <f t="shared" si="35"/>
        <v>313</v>
      </c>
      <c r="M372" s="420" t="s">
        <v>1472</v>
      </c>
    </row>
    <row r="373" spans="2:13" ht="29.4" thickBot="1" x14ac:dyDescent="0.35">
      <c r="B373" s="430">
        <f t="shared" si="32"/>
        <v>314</v>
      </c>
      <c r="C373" s="431" t="s">
        <v>1510</v>
      </c>
      <c r="E373" s="430">
        <f t="shared" si="33"/>
        <v>314</v>
      </c>
      <c r="F373" s="431" t="s">
        <v>1510</v>
      </c>
      <c r="I373" s="419">
        <f t="shared" si="34"/>
        <v>314</v>
      </c>
      <c r="J373" s="420" t="s">
        <v>1473</v>
      </c>
      <c r="L373" s="419">
        <f t="shared" si="35"/>
        <v>314</v>
      </c>
      <c r="M373" s="420" t="s">
        <v>1473</v>
      </c>
    </row>
    <row r="374" spans="2:13" ht="29.4" thickBot="1" x14ac:dyDescent="0.35">
      <c r="B374" s="430">
        <f t="shared" si="32"/>
        <v>315</v>
      </c>
      <c r="C374" s="431" t="s">
        <v>1327</v>
      </c>
      <c r="E374" s="430">
        <f t="shared" si="33"/>
        <v>315</v>
      </c>
      <c r="F374" s="431" t="s">
        <v>1327</v>
      </c>
      <c r="I374" s="419">
        <f t="shared" si="34"/>
        <v>315</v>
      </c>
      <c r="J374" s="420" t="s">
        <v>1474</v>
      </c>
      <c r="L374" s="419">
        <f t="shared" si="35"/>
        <v>315</v>
      </c>
      <c r="M374" s="420" t="s">
        <v>1474</v>
      </c>
    </row>
    <row r="375" spans="2:13" ht="29.4" thickBot="1" x14ac:dyDescent="0.35">
      <c r="B375" s="430">
        <f t="shared" si="32"/>
        <v>316</v>
      </c>
      <c r="C375" s="431" t="s">
        <v>1277</v>
      </c>
      <c r="E375" s="430">
        <f t="shared" si="33"/>
        <v>316</v>
      </c>
      <c r="F375" s="431" t="s">
        <v>1277</v>
      </c>
      <c r="I375" s="419">
        <f t="shared" si="34"/>
        <v>316</v>
      </c>
      <c r="J375" s="420" t="s">
        <v>1475</v>
      </c>
      <c r="L375" s="419">
        <f t="shared" si="35"/>
        <v>316</v>
      </c>
      <c r="M375" s="420" t="s">
        <v>1475</v>
      </c>
    </row>
    <row r="376" spans="2:13" ht="29.4" thickBot="1" x14ac:dyDescent="0.35">
      <c r="B376" s="430">
        <f t="shared" si="32"/>
        <v>317</v>
      </c>
      <c r="C376" s="431" t="s">
        <v>1514</v>
      </c>
      <c r="E376" s="430">
        <f t="shared" si="33"/>
        <v>317</v>
      </c>
      <c r="F376" s="431" t="s">
        <v>1514</v>
      </c>
      <c r="I376" s="419">
        <f t="shared" si="34"/>
        <v>317</v>
      </c>
      <c r="J376" s="420" t="s">
        <v>1476</v>
      </c>
      <c r="L376" s="419">
        <f t="shared" si="35"/>
        <v>317</v>
      </c>
      <c r="M376" s="420" t="s">
        <v>1476</v>
      </c>
    </row>
    <row r="377" spans="2:13" ht="29.4" thickBot="1" x14ac:dyDescent="0.35">
      <c r="B377" s="430">
        <f t="shared" si="32"/>
        <v>318</v>
      </c>
      <c r="C377" s="431" t="s">
        <v>1368</v>
      </c>
      <c r="E377" s="430">
        <f t="shared" si="33"/>
        <v>318</v>
      </c>
      <c r="F377" s="431" t="s">
        <v>1368</v>
      </c>
      <c r="I377" s="419">
        <f t="shared" si="34"/>
        <v>318</v>
      </c>
      <c r="J377" s="420" t="s">
        <v>1477</v>
      </c>
      <c r="L377" s="419">
        <f t="shared" si="35"/>
        <v>318</v>
      </c>
      <c r="M377" s="420" t="s">
        <v>1477</v>
      </c>
    </row>
    <row r="378" spans="2:13" ht="29.4" thickBot="1" x14ac:dyDescent="0.35">
      <c r="B378" s="430">
        <f t="shared" si="32"/>
        <v>319</v>
      </c>
      <c r="C378" s="431" t="s">
        <v>1329</v>
      </c>
      <c r="E378" s="430">
        <f t="shared" si="33"/>
        <v>319</v>
      </c>
      <c r="F378" s="431" t="s">
        <v>1329</v>
      </c>
      <c r="I378" s="419">
        <f t="shared" si="34"/>
        <v>319</v>
      </c>
      <c r="J378" s="420" t="s">
        <v>1478</v>
      </c>
      <c r="L378" s="419">
        <f t="shared" si="35"/>
        <v>319</v>
      </c>
      <c r="M378" s="420" t="s">
        <v>1478</v>
      </c>
    </row>
    <row r="379" spans="2:13" ht="29.4" thickBot="1" x14ac:dyDescent="0.35">
      <c r="B379" s="430">
        <f t="shared" si="32"/>
        <v>320</v>
      </c>
      <c r="C379" s="431" t="s">
        <v>1330</v>
      </c>
      <c r="E379" s="430">
        <f t="shared" si="33"/>
        <v>320</v>
      </c>
      <c r="F379" s="431" t="s">
        <v>1330</v>
      </c>
      <c r="I379" s="419">
        <f t="shared" si="34"/>
        <v>320</v>
      </c>
      <c r="J379" s="420" t="s">
        <v>1479</v>
      </c>
      <c r="L379" s="419">
        <f t="shared" si="35"/>
        <v>320</v>
      </c>
      <c r="M379" s="420" t="s">
        <v>1479</v>
      </c>
    </row>
    <row r="380" spans="2:13" ht="29.4" thickBot="1" x14ac:dyDescent="0.35">
      <c r="B380" s="430">
        <f t="shared" si="32"/>
        <v>321</v>
      </c>
      <c r="C380" s="431" t="s">
        <v>1331</v>
      </c>
      <c r="E380" s="430">
        <f t="shared" si="33"/>
        <v>321</v>
      </c>
      <c r="F380" s="431" t="s">
        <v>1331</v>
      </c>
      <c r="I380" s="430">
        <f t="shared" si="34"/>
        <v>321</v>
      </c>
      <c r="J380" s="420" t="s">
        <v>685</v>
      </c>
      <c r="L380" s="419">
        <f t="shared" si="35"/>
        <v>321</v>
      </c>
      <c r="M380" s="420" t="s">
        <v>685</v>
      </c>
    </row>
    <row r="381" spans="2:13" ht="15" thickBot="1" x14ac:dyDescent="0.35">
      <c r="B381" s="430">
        <f t="shared" si="32"/>
        <v>322</v>
      </c>
      <c r="C381" s="431" t="s">
        <v>1332</v>
      </c>
      <c r="E381" s="430">
        <f t="shared" si="33"/>
        <v>322</v>
      </c>
      <c r="F381" s="431" t="s">
        <v>1332</v>
      </c>
      <c r="I381" s="430">
        <f t="shared" si="34"/>
        <v>322</v>
      </c>
      <c r="J381" s="420" t="s">
        <v>1587</v>
      </c>
      <c r="L381" s="419">
        <f t="shared" si="35"/>
        <v>322</v>
      </c>
      <c r="M381" s="420" t="s">
        <v>1587</v>
      </c>
    </row>
    <row r="382" spans="2:13" ht="29.4" thickBot="1" x14ac:dyDescent="0.35">
      <c r="B382" s="430">
        <f t="shared" si="32"/>
        <v>323</v>
      </c>
      <c r="C382" s="431" t="s">
        <v>1333</v>
      </c>
      <c r="E382" s="430">
        <f t="shared" si="33"/>
        <v>323</v>
      </c>
      <c r="F382" s="431" t="s">
        <v>1333</v>
      </c>
      <c r="I382" s="430">
        <f t="shared" si="34"/>
        <v>323</v>
      </c>
      <c r="J382" s="420" t="s">
        <v>623</v>
      </c>
      <c r="L382" s="419">
        <f t="shared" si="35"/>
        <v>323</v>
      </c>
      <c r="M382" s="420" t="s">
        <v>623</v>
      </c>
    </row>
    <row r="383" spans="2:13" ht="29.4" thickBot="1" x14ac:dyDescent="0.35">
      <c r="B383" s="430">
        <f t="shared" si="32"/>
        <v>324</v>
      </c>
      <c r="C383" s="431" t="s">
        <v>1334</v>
      </c>
      <c r="E383" s="430">
        <f t="shared" si="33"/>
        <v>324</v>
      </c>
      <c r="F383" s="431" t="s">
        <v>1334</v>
      </c>
      <c r="I383" s="430">
        <f t="shared" si="34"/>
        <v>324</v>
      </c>
      <c r="J383" s="420" t="s">
        <v>938</v>
      </c>
      <c r="K383" s="432" t="s">
        <v>1432</v>
      </c>
      <c r="L383" s="419">
        <f t="shared" si="35"/>
        <v>324</v>
      </c>
      <c r="M383" s="420" t="s">
        <v>938</v>
      </c>
    </row>
    <row r="384" spans="2:13" ht="29.4" thickBot="1" x14ac:dyDescent="0.35">
      <c r="B384" s="430">
        <f t="shared" si="32"/>
        <v>325</v>
      </c>
      <c r="C384" s="431" t="s">
        <v>1335</v>
      </c>
      <c r="E384" s="430">
        <f t="shared" si="33"/>
        <v>325</v>
      </c>
      <c r="F384" s="431" t="s">
        <v>1335</v>
      </c>
      <c r="I384" s="430">
        <f t="shared" si="34"/>
        <v>325</v>
      </c>
      <c r="J384" s="420" t="s">
        <v>943</v>
      </c>
      <c r="L384" s="419">
        <f t="shared" si="35"/>
        <v>325</v>
      </c>
      <c r="M384" s="420" t="s">
        <v>943</v>
      </c>
    </row>
    <row r="385" spans="2:13" ht="29.4" thickBot="1" x14ac:dyDescent="0.35">
      <c r="B385" s="430">
        <f t="shared" si="32"/>
        <v>326</v>
      </c>
      <c r="C385" s="431" t="s">
        <v>1336</v>
      </c>
      <c r="E385" s="430">
        <f t="shared" si="33"/>
        <v>326</v>
      </c>
      <c r="F385" s="431" t="s">
        <v>1336</v>
      </c>
      <c r="I385" s="430">
        <f t="shared" si="34"/>
        <v>326</v>
      </c>
      <c r="J385" s="420" t="s">
        <v>1198</v>
      </c>
      <c r="L385" s="419">
        <f t="shared" si="35"/>
        <v>326</v>
      </c>
      <c r="M385" s="420" t="s">
        <v>1198</v>
      </c>
    </row>
    <row r="386" spans="2:13" ht="15" thickBot="1" x14ac:dyDescent="0.35">
      <c r="B386" s="430">
        <f t="shared" si="32"/>
        <v>327</v>
      </c>
      <c r="C386" s="431" t="s">
        <v>1337</v>
      </c>
      <c r="E386" s="430">
        <f t="shared" si="33"/>
        <v>327</v>
      </c>
      <c r="F386" s="431" t="s">
        <v>1337</v>
      </c>
      <c r="I386" s="430">
        <f t="shared" si="34"/>
        <v>327</v>
      </c>
      <c r="J386" s="420" t="s">
        <v>1271</v>
      </c>
      <c r="L386" s="419">
        <f t="shared" si="35"/>
        <v>327</v>
      </c>
      <c r="M386" s="420" t="s">
        <v>1271</v>
      </c>
    </row>
    <row r="387" spans="2:13" ht="43.8" thickBot="1" x14ac:dyDescent="0.35">
      <c r="B387" s="430">
        <f t="shared" si="32"/>
        <v>328</v>
      </c>
      <c r="C387" s="431" t="s">
        <v>1338</v>
      </c>
      <c r="E387" s="430">
        <f t="shared" si="33"/>
        <v>328</v>
      </c>
      <c r="F387" s="431" t="s">
        <v>1338</v>
      </c>
      <c r="I387" s="430">
        <f t="shared" si="34"/>
        <v>328</v>
      </c>
      <c r="J387" s="420" t="s">
        <v>1306</v>
      </c>
      <c r="L387" s="419">
        <f t="shared" si="35"/>
        <v>328</v>
      </c>
      <c r="M387" s="420" t="s">
        <v>1306</v>
      </c>
    </row>
    <row r="388" spans="2:13" ht="43.8" thickBot="1" x14ac:dyDescent="0.35">
      <c r="B388" s="430">
        <f t="shared" si="32"/>
        <v>329</v>
      </c>
      <c r="C388" s="431" t="s">
        <v>1339</v>
      </c>
      <c r="E388" s="430">
        <f t="shared" si="33"/>
        <v>329</v>
      </c>
      <c r="F388" s="431" t="s">
        <v>1339</v>
      </c>
      <c r="I388" s="430">
        <f t="shared" si="34"/>
        <v>329</v>
      </c>
      <c r="J388" s="420" t="s">
        <v>1307</v>
      </c>
      <c r="L388" s="419">
        <f t="shared" si="35"/>
        <v>329</v>
      </c>
      <c r="M388" s="420" t="s">
        <v>1307</v>
      </c>
    </row>
    <row r="389" spans="2:13" ht="43.8" thickBot="1" x14ac:dyDescent="0.35">
      <c r="B389" s="430">
        <f t="shared" si="32"/>
        <v>330</v>
      </c>
      <c r="C389" s="431" t="s">
        <v>1361</v>
      </c>
      <c r="E389" s="430">
        <f t="shared" si="33"/>
        <v>330</v>
      </c>
      <c r="F389" s="431" t="s">
        <v>1361</v>
      </c>
      <c r="I389" s="430">
        <f t="shared" si="34"/>
        <v>330</v>
      </c>
      <c r="J389" s="420" t="s">
        <v>1308</v>
      </c>
      <c r="L389" s="419">
        <f t="shared" si="35"/>
        <v>330</v>
      </c>
      <c r="M389" s="420" t="s">
        <v>1308</v>
      </c>
    </row>
    <row r="390" spans="2:13" ht="43.8" thickBot="1" x14ac:dyDescent="0.35">
      <c r="B390" s="430">
        <f t="shared" si="32"/>
        <v>331</v>
      </c>
      <c r="C390" s="431" t="s">
        <v>1286</v>
      </c>
      <c r="E390" s="430">
        <f t="shared" si="33"/>
        <v>331</v>
      </c>
      <c r="F390" s="431" t="s">
        <v>1286</v>
      </c>
      <c r="I390" s="430">
        <f t="shared" si="34"/>
        <v>331</v>
      </c>
      <c r="J390" s="420" t="s">
        <v>1272</v>
      </c>
      <c r="L390" s="419">
        <f t="shared" si="35"/>
        <v>331</v>
      </c>
      <c r="M390" s="420" t="s">
        <v>1272</v>
      </c>
    </row>
    <row r="391" spans="2:13" ht="15" thickBot="1" x14ac:dyDescent="0.35">
      <c r="B391" s="430">
        <f t="shared" si="32"/>
        <v>332</v>
      </c>
      <c r="C391" s="431" t="s">
        <v>1287</v>
      </c>
      <c r="E391" s="430">
        <f t="shared" si="33"/>
        <v>332</v>
      </c>
      <c r="F391" s="431" t="s">
        <v>1287</v>
      </c>
      <c r="I391" s="430">
        <f t="shared" si="34"/>
        <v>332</v>
      </c>
      <c r="J391" s="420" t="s">
        <v>1309</v>
      </c>
      <c r="L391" s="419">
        <f t="shared" si="35"/>
        <v>332</v>
      </c>
      <c r="M391" s="420" t="s">
        <v>1309</v>
      </c>
    </row>
    <row r="392" spans="2:13" ht="15" thickBot="1" x14ac:dyDescent="0.35">
      <c r="B392" s="430">
        <f t="shared" si="32"/>
        <v>333</v>
      </c>
      <c r="C392" s="431" t="s">
        <v>1369</v>
      </c>
      <c r="E392" s="419">
        <f t="shared" si="33"/>
        <v>333</v>
      </c>
      <c r="F392" s="420" t="s">
        <v>1369</v>
      </c>
      <c r="I392" s="430">
        <f t="shared" si="34"/>
        <v>333</v>
      </c>
      <c r="J392" s="420" t="s">
        <v>1310</v>
      </c>
      <c r="L392" s="419">
        <f t="shared" si="35"/>
        <v>333</v>
      </c>
      <c r="M392" s="420" t="s">
        <v>1310</v>
      </c>
    </row>
    <row r="393" spans="2:13" ht="15" thickBot="1" x14ac:dyDescent="0.35">
      <c r="B393" s="430">
        <f t="shared" si="32"/>
        <v>334</v>
      </c>
      <c r="C393" s="431" t="s">
        <v>1344</v>
      </c>
      <c r="E393" s="419">
        <f t="shared" si="33"/>
        <v>334</v>
      </c>
      <c r="F393" s="420" t="s">
        <v>1344</v>
      </c>
      <c r="I393" s="430">
        <f t="shared" si="34"/>
        <v>334</v>
      </c>
      <c r="J393" s="420" t="s">
        <v>1311</v>
      </c>
      <c r="L393" s="419">
        <f t="shared" si="35"/>
        <v>334</v>
      </c>
      <c r="M393" s="420" t="s">
        <v>1311</v>
      </c>
    </row>
    <row r="394" spans="2:13" ht="15" thickBot="1" x14ac:dyDescent="0.35">
      <c r="B394" s="430">
        <f t="shared" si="32"/>
        <v>335</v>
      </c>
      <c r="C394" s="431" t="s">
        <v>1345</v>
      </c>
      <c r="E394" s="419">
        <f t="shared" si="33"/>
        <v>335</v>
      </c>
      <c r="F394" s="420" t="s">
        <v>1345</v>
      </c>
      <c r="I394" s="430">
        <f t="shared" si="34"/>
        <v>335</v>
      </c>
      <c r="J394" s="420" t="s">
        <v>1312</v>
      </c>
      <c r="L394" s="419">
        <f t="shared" si="35"/>
        <v>335</v>
      </c>
      <c r="M394" s="420" t="s">
        <v>1312</v>
      </c>
    </row>
    <row r="395" spans="2:13" ht="15" thickBot="1" x14ac:dyDescent="0.35">
      <c r="B395" s="430">
        <f t="shared" si="32"/>
        <v>336</v>
      </c>
      <c r="C395" s="431" t="s">
        <v>1346</v>
      </c>
      <c r="E395" s="419">
        <f t="shared" si="33"/>
        <v>336</v>
      </c>
      <c r="F395" s="420" t="s">
        <v>1346</v>
      </c>
      <c r="I395" s="430">
        <f t="shared" si="34"/>
        <v>336</v>
      </c>
      <c r="J395" s="420" t="s">
        <v>1313</v>
      </c>
      <c r="L395" s="419">
        <f t="shared" si="35"/>
        <v>336</v>
      </c>
      <c r="M395" s="420" t="s">
        <v>1313</v>
      </c>
    </row>
    <row r="396" spans="2:13" ht="29.4" thickBot="1" x14ac:dyDescent="0.35">
      <c r="B396" s="430">
        <f t="shared" si="32"/>
        <v>337</v>
      </c>
      <c r="C396" s="431" t="s">
        <v>1347</v>
      </c>
      <c r="E396" s="430">
        <f t="shared" si="33"/>
        <v>337</v>
      </c>
      <c r="F396" s="431" t="s">
        <v>1347</v>
      </c>
      <c r="I396" s="430">
        <f t="shared" si="34"/>
        <v>337</v>
      </c>
      <c r="J396" s="420" t="s">
        <v>1314</v>
      </c>
      <c r="L396" s="419">
        <f t="shared" si="35"/>
        <v>337</v>
      </c>
      <c r="M396" s="420" t="s">
        <v>1314</v>
      </c>
    </row>
    <row r="397" spans="2:13" ht="29.4" thickBot="1" x14ac:dyDescent="0.35">
      <c r="B397" s="430">
        <f t="shared" si="32"/>
        <v>338</v>
      </c>
      <c r="C397" s="431" t="s">
        <v>1347</v>
      </c>
      <c r="E397" s="430">
        <f t="shared" si="33"/>
        <v>338</v>
      </c>
      <c r="F397" s="431" t="s">
        <v>1347</v>
      </c>
      <c r="I397" s="430">
        <f t="shared" si="34"/>
        <v>338</v>
      </c>
      <c r="J397" s="420" t="s">
        <v>1315</v>
      </c>
      <c r="L397" s="419">
        <f t="shared" si="35"/>
        <v>338</v>
      </c>
      <c r="M397" s="420" t="s">
        <v>1315</v>
      </c>
    </row>
    <row r="398" spans="2:13" ht="29.4" thickBot="1" x14ac:dyDescent="0.35">
      <c r="B398" s="430">
        <f t="shared" si="32"/>
        <v>339</v>
      </c>
      <c r="C398" s="431" t="s">
        <v>1348</v>
      </c>
      <c r="E398" s="430">
        <f t="shared" si="33"/>
        <v>339</v>
      </c>
      <c r="F398" s="431" t="s">
        <v>1348</v>
      </c>
      <c r="I398" s="430">
        <f t="shared" si="34"/>
        <v>339</v>
      </c>
      <c r="J398" s="420" t="s">
        <v>1316</v>
      </c>
      <c r="L398" s="419">
        <f t="shared" si="35"/>
        <v>339</v>
      </c>
      <c r="M398" s="420" t="s">
        <v>1316</v>
      </c>
    </row>
    <row r="399" spans="2:13" ht="29.4" thickBot="1" x14ac:dyDescent="0.35">
      <c r="B399" s="430">
        <f t="shared" si="32"/>
        <v>340</v>
      </c>
      <c r="C399" s="431" t="s">
        <v>1348</v>
      </c>
      <c r="E399" s="430">
        <f t="shared" si="33"/>
        <v>340</v>
      </c>
      <c r="F399" s="431" t="s">
        <v>1348</v>
      </c>
      <c r="I399" s="430">
        <f t="shared" si="34"/>
        <v>340</v>
      </c>
      <c r="J399" s="420" t="s">
        <v>1317</v>
      </c>
      <c r="L399" s="419">
        <f t="shared" si="35"/>
        <v>340</v>
      </c>
      <c r="M399" s="420" t="s">
        <v>1317</v>
      </c>
    </row>
    <row r="400" spans="2:13" ht="29.4" thickBot="1" x14ac:dyDescent="0.35">
      <c r="B400" s="430">
        <f t="shared" si="32"/>
        <v>341</v>
      </c>
      <c r="C400" s="431" t="s">
        <v>1349</v>
      </c>
      <c r="E400" s="419">
        <f t="shared" si="33"/>
        <v>341</v>
      </c>
      <c r="F400" s="420" t="s">
        <v>1349</v>
      </c>
      <c r="I400" s="430">
        <f t="shared" si="34"/>
        <v>341</v>
      </c>
      <c r="J400" s="420" t="s">
        <v>1318</v>
      </c>
      <c r="L400" s="419">
        <f t="shared" si="35"/>
        <v>341</v>
      </c>
      <c r="M400" s="420" t="s">
        <v>1318</v>
      </c>
    </row>
    <row r="401" spans="2:14" ht="29.4" thickBot="1" x14ac:dyDescent="0.35">
      <c r="B401" s="430">
        <f t="shared" si="32"/>
        <v>342</v>
      </c>
      <c r="C401" s="431" t="s">
        <v>1350</v>
      </c>
      <c r="E401" s="419">
        <f t="shared" si="33"/>
        <v>342</v>
      </c>
      <c r="F401" s="420" t="s">
        <v>1350</v>
      </c>
      <c r="I401" s="430">
        <f t="shared" si="34"/>
        <v>342</v>
      </c>
      <c r="J401" s="431" t="s">
        <v>1509</v>
      </c>
      <c r="L401" s="419">
        <f t="shared" si="35"/>
        <v>342</v>
      </c>
      <c r="M401" s="420" t="s">
        <v>1370</v>
      </c>
    </row>
    <row r="402" spans="2:14" ht="29.4" thickBot="1" x14ac:dyDescent="0.35">
      <c r="B402" s="430">
        <f t="shared" si="32"/>
        <v>343</v>
      </c>
      <c r="C402" s="431" t="s">
        <v>1351</v>
      </c>
      <c r="E402" s="419">
        <f t="shared" si="33"/>
        <v>343</v>
      </c>
      <c r="F402" s="420" t="s">
        <v>1351</v>
      </c>
      <c r="I402" s="430">
        <f t="shared" si="34"/>
        <v>343</v>
      </c>
      <c r="J402" s="431" t="s">
        <v>1276</v>
      </c>
      <c r="L402" s="419">
        <f t="shared" si="35"/>
        <v>343</v>
      </c>
      <c r="M402" s="420" t="s">
        <v>1289</v>
      </c>
    </row>
    <row r="403" spans="2:14" ht="29.4" thickBot="1" x14ac:dyDescent="0.35">
      <c r="B403" s="430">
        <f t="shared" si="32"/>
        <v>344</v>
      </c>
      <c r="C403" s="431" t="s">
        <v>1352</v>
      </c>
      <c r="E403" s="419">
        <f t="shared" si="33"/>
        <v>344</v>
      </c>
      <c r="F403" s="420" t="s">
        <v>1352</v>
      </c>
      <c r="I403" s="430">
        <f t="shared" si="34"/>
        <v>344</v>
      </c>
      <c r="J403" s="431" t="s">
        <v>1319</v>
      </c>
      <c r="L403" s="419">
        <f t="shared" si="35"/>
        <v>344</v>
      </c>
      <c r="M403" s="420" t="s">
        <v>1290</v>
      </c>
    </row>
    <row r="404" spans="2:14" ht="29.4" thickBot="1" x14ac:dyDescent="0.35">
      <c r="B404" s="430">
        <f t="shared" si="32"/>
        <v>345</v>
      </c>
      <c r="C404" s="431" t="s">
        <v>1353</v>
      </c>
      <c r="E404" s="419">
        <f t="shared" si="33"/>
        <v>345</v>
      </c>
      <c r="F404" s="420" t="s">
        <v>1353</v>
      </c>
      <c r="I404" s="430">
        <f t="shared" si="34"/>
        <v>345</v>
      </c>
      <c r="J404" s="431" t="s">
        <v>1320</v>
      </c>
      <c r="L404" s="419">
        <f t="shared" si="35"/>
        <v>345</v>
      </c>
      <c r="M404" s="420" t="s">
        <v>1291</v>
      </c>
    </row>
    <row r="405" spans="2:14" ht="29.4" thickBot="1" x14ac:dyDescent="0.35">
      <c r="B405" s="430">
        <f t="shared" si="32"/>
        <v>346</v>
      </c>
      <c r="C405" s="431" t="s">
        <v>1354</v>
      </c>
      <c r="E405" s="419">
        <f t="shared" si="33"/>
        <v>346</v>
      </c>
      <c r="F405" s="420" t="s">
        <v>1354</v>
      </c>
      <c r="I405" s="430">
        <f t="shared" si="34"/>
        <v>346</v>
      </c>
      <c r="J405" s="431" t="s">
        <v>1321</v>
      </c>
      <c r="L405" s="419">
        <f t="shared" si="35"/>
        <v>346</v>
      </c>
      <c r="M405" s="420" t="s">
        <v>1292</v>
      </c>
    </row>
    <row r="406" spans="2:14" ht="29.4" thickBot="1" x14ac:dyDescent="0.35">
      <c r="B406" s="430">
        <f t="shared" si="32"/>
        <v>347</v>
      </c>
      <c r="C406" s="431" t="s">
        <v>1355</v>
      </c>
      <c r="E406" s="419">
        <f t="shared" si="33"/>
        <v>347</v>
      </c>
      <c r="F406" s="420" t="s">
        <v>1355</v>
      </c>
      <c r="I406" s="430">
        <f t="shared" si="34"/>
        <v>347</v>
      </c>
      <c r="J406" s="431" t="s">
        <v>1322</v>
      </c>
      <c r="L406" s="419">
        <f t="shared" si="35"/>
        <v>347</v>
      </c>
      <c r="M406" s="420" t="s">
        <v>1293</v>
      </c>
    </row>
    <row r="407" spans="2:14" ht="29.4" thickBot="1" x14ac:dyDescent="0.35">
      <c r="B407" s="430">
        <f t="shared" si="32"/>
        <v>348</v>
      </c>
      <c r="C407" s="431" t="s">
        <v>1356</v>
      </c>
      <c r="E407" s="419">
        <f t="shared" si="33"/>
        <v>348</v>
      </c>
      <c r="F407" s="420" t="s">
        <v>1356</v>
      </c>
      <c r="I407" s="430">
        <f t="shared" si="34"/>
        <v>348</v>
      </c>
      <c r="J407" s="431" t="s">
        <v>1323</v>
      </c>
      <c r="L407" s="419">
        <f t="shared" si="35"/>
        <v>348</v>
      </c>
      <c r="M407" s="420" t="s">
        <v>1294</v>
      </c>
    </row>
    <row r="408" spans="2:14" ht="29.4" thickBot="1" x14ac:dyDescent="0.35">
      <c r="B408" s="430">
        <f t="shared" si="32"/>
        <v>349</v>
      </c>
      <c r="C408" s="431" t="s">
        <v>1357</v>
      </c>
      <c r="E408" s="419">
        <f t="shared" si="33"/>
        <v>349</v>
      </c>
      <c r="F408" s="420" t="s">
        <v>1357</v>
      </c>
      <c r="I408" s="430">
        <f t="shared" si="34"/>
        <v>349</v>
      </c>
      <c r="J408" s="431" t="s">
        <v>1324</v>
      </c>
      <c r="L408" s="419">
        <f t="shared" si="35"/>
        <v>349</v>
      </c>
      <c r="M408" s="420" t="s">
        <v>1295</v>
      </c>
    </row>
    <row r="409" spans="2:14" ht="29.4" thickBot="1" x14ac:dyDescent="0.35">
      <c r="B409" s="430">
        <f t="shared" si="32"/>
        <v>350</v>
      </c>
      <c r="C409" s="431" t="s">
        <v>1358</v>
      </c>
      <c r="E409" s="419">
        <f t="shared" si="33"/>
        <v>350</v>
      </c>
      <c r="F409" s="420" t="s">
        <v>1358</v>
      </c>
      <c r="I409" s="430">
        <f t="shared" si="34"/>
        <v>350</v>
      </c>
      <c r="J409" s="431" t="s">
        <v>1325</v>
      </c>
      <c r="L409" s="419">
        <f t="shared" si="35"/>
        <v>350</v>
      </c>
      <c r="M409" s="420" t="s">
        <v>1296</v>
      </c>
    </row>
    <row r="410" spans="2:14" ht="29.4" thickBot="1" x14ac:dyDescent="0.35">
      <c r="B410" s="430">
        <f t="shared" si="32"/>
        <v>351</v>
      </c>
      <c r="C410" s="431" t="s">
        <v>1362</v>
      </c>
      <c r="E410" s="419">
        <f t="shared" si="33"/>
        <v>351</v>
      </c>
      <c r="F410" s="420" t="s">
        <v>1362</v>
      </c>
      <c r="I410" s="430">
        <f t="shared" si="34"/>
        <v>351</v>
      </c>
      <c r="J410" s="431" t="s">
        <v>1326</v>
      </c>
      <c r="L410" s="419">
        <f t="shared" si="35"/>
        <v>351</v>
      </c>
      <c r="M410" s="420" t="s">
        <v>1297</v>
      </c>
    </row>
    <row r="411" spans="2:14" ht="29.4" thickBot="1" x14ac:dyDescent="0.35">
      <c r="B411" s="430">
        <f t="shared" si="32"/>
        <v>352</v>
      </c>
      <c r="C411" s="431" t="s">
        <v>1546</v>
      </c>
      <c r="E411" s="419">
        <f t="shared" si="33"/>
        <v>352</v>
      </c>
      <c r="F411" s="420" t="s">
        <v>1546</v>
      </c>
      <c r="I411" s="430">
        <f t="shared" si="34"/>
        <v>352</v>
      </c>
      <c r="J411" s="431" t="s">
        <v>1510</v>
      </c>
      <c r="L411" s="419">
        <f t="shared" si="35"/>
        <v>352</v>
      </c>
      <c r="M411" s="420" t="s">
        <v>1298</v>
      </c>
    </row>
    <row r="412" spans="2:14" ht="29.4" thickBot="1" x14ac:dyDescent="0.35">
      <c r="B412" s="430">
        <f t="shared" si="32"/>
        <v>353</v>
      </c>
      <c r="C412" s="431" t="s">
        <v>1370</v>
      </c>
      <c r="E412" s="430">
        <f t="shared" si="33"/>
        <v>353</v>
      </c>
      <c r="F412" s="431" t="s">
        <v>1370</v>
      </c>
      <c r="I412" s="430">
        <f t="shared" si="34"/>
        <v>353</v>
      </c>
      <c r="J412" s="431" t="s">
        <v>1327</v>
      </c>
      <c r="L412" s="419">
        <f t="shared" si="35"/>
        <v>353</v>
      </c>
      <c r="M412" s="420" t="s">
        <v>1299</v>
      </c>
    </row>
    <row r="413" spans="2:14" ht="29.4" thickBot="1" x14ac:dyDescent="0.35">
      <c r="B413" s="430">
        <f t="shared" si="32"/>
        <v>354</v>
      </c>
      <c r="C413" s="431" t="s">
        <v>1289</v>
      </c>
      <c r="E413" s="430">
        <f t="shared" si="33"/>
        <v>354</v>
      </c>
      <c r="F413" s="431" t="s">
        <v>1289</v>
      </c>
      <c r="I413" s="430">
        <f t="shared" si="34"/>
        <v>354</v>
      </c>
      <c r="J413" s="431" t="s">
        <v>1277</v>
      </c>
      <c r="L413" s="449">
        <f t="shared" si="35"/>
        <v>354</v>
      </c>
      <c r="M413" s="457" t="s">
        <v>1509</v>
      </c>
      <c r="N413" s="432" t="s">
        <v>1432</v>
      </c>
    </row>
    <row r="414" spans="2:14" ht="29.4" thickBot="1" x14ac:dyDescent="0.35">
      <c r="B414" s="430">
        <f t="shared" si="32"/>
        <v>355</v>
      </c>
      <c r="C414" s="431" t="s">
        <v>1290</v>
      </c>
      <c r="E414" s="430">
        <f t="shared" si="33"/>
        <v>355</v>
      </c>
      <c r="F414" s="431" t="s">
        <v>1290</v>
      </c>
      <c r="I414" s="430">
        <f t="shared" si="34"/>
        <v>355</v>
      </c>
      <c r="J414" s="431" t="s">
        <v>1514</v>
      </c>
      <c r="L414" s="449">
        <f t="shared" si="35"/>
        <v>355</v>
      </c>
      <c r="M414" s="457" t="s">
        <v>1276</v>
      </c>
    </row>
    <row r="415" spans="2:14" ht="15" thickBot="1" x14ac:dyDescent="0.35">
      <c r="B415" s="430">
        <f t="shared" si="32"/>
        <v>356</v>
      </c>
      <c r="C415" s="431" t="s">
        <v>1291</v>
      </c>
      <c r="E415" s="430">
        <f t="shared" si="33"/>
        <v>356</v>
      </c>
      <c r="F415" s="431" t="s">
        <v>1291</v>
      </c>
      <c r="I415" s="430">
        <f t="shared" si="34"/>
        <v>356</v>
      </c>
      <c r="J415" s="431" t="s">
        <v>1368</v>
      </c>
      <c r="L415" s="449">
        <f t="shared" si="35"/>
        <v>356</v>
      </c>
      <c r="M415" s="457" t="s">
        <v>1319</v>
      </c>
    </row>
    <row r="416" spans="2:14" ht="15" thickBot="1" x14ac:dyDescent="0.35">
      <c r="B416" s="430">
        <f t="shared" si="32"/>
        <v>357</v>
      </c>
      <c r="C416" s="431" t="s">
        <v>1292</v>
      </c>
      <c r="E416" s="430">
        <f t="shared" si="33"/>
        <v>357</v>
      </c>
      <c r="F416" s="431" t="s">
        <v>1292</v>
      </c>
      <c r="I416" s="430">
        <f t="shared" si="34"/>
        <v>357</v>
      </c>
      <c r="J416" s="431" t="s">
        <v>1329</v>
      </c>
      <c r="L416" s="449">
        <f t="shared" si="35"/>
        <v>357</v>
      </c>
      <c r="M416" s="457" t="s">
        <v>1320</v>
      </c>
    </row>
    <row r="417" spans="2:13" ht="29.4" thickBot="1" x14ac:dyDescent="0.35">
      <c r="B417" s="430">
        <f t="shared" si="32"/>
        <v>358</v>
      </c>
      <c r="C417" s="431" t="s">
        <v>1293</v>
      </c>
      <c r="E417" s="430">
        <f t="shared" si="33"/>
        <v>358</v>
      </c>
      <c r="F417" s="431" t="s">
        <v>1293</v>
      </c>
      <c r="I417" s="430">
        <f t="shared" si="34"/>
        <v>358</v>
      </c>
      <c r="J417" s="431" t="s">
        <v>1330</v>
      </c>
      <c r="L417" s="449">
        <f t="shared" si="35"/>
        <v>358</v>
      </c>
      <c r="M417" s="457" t="s">
        <v>1321</v>
      </c>
    </row>
    <row r="418" spans="2:13" ht="29.4" thickBot="1" x14ac:dyDescent="0.35">
      <c r="B418" s="430">
        <f t="shared" si="32"/>
        <v>359</v>
      </c>
      <c r="C418" s="431" t="s">
        <v>1294</v>
      </c>
      <c r="E418" s="430">
        <f t="shared" si="33"/>
        <v>359</v>
      </c>
      <c r="F418" s="431" t="s">
        <v>1294</v>
      </c>
      <c r="I418" s="430">
        <f t="shared" si="34"/>
        <v>359</v>
      </c>
      <c r="J418" s="431" t="s">
        <v>1331</v>
      </c>
      <c r="L418" s="449">
        <f t="shared" si="35"/>
        <v>359</v>
      </c>
      <c r="M418" s="457" t="s">
        <v>1322</v>
      </c>
    </row>
    <row r="419" spans="2:13" ht="29.4" thickBot="1" x14ac:dyDescent="0.35">
      <c r="B419" s="430">
        <f t="shared" si="32"/>
        <v>360</v>
      </c>
      <c r="C419" s="431" t="s">
        <v>1295</v>
      </c>
      <c r="E419" s="430">
        <f t="shared" si="33"/>
        <v>360</v>
      </c>
      <c r="F419" s="431" t="s">
        <v>1295</v>
      </c>
      <c r="I419" s="430">
        <f t="shared" si="34"/>
        <v>360</v>
      </c>
      <c r="J419" s="431" t="s">
        <v>1332</v>
      </c>
      <c r="L419" s="449">
        <f t="shared" si="35"/>
        <v>360</v>
      </c>
      <c r="M419" s="457" t="s">
        <v>1323</v>
      </c>
    </row>
    <row r="420" spans="2:13" ht="29.4" thickBot="1" x14ac:dyDescent="0.35">
      <c r="B420" s="430">
        <f t="shared" si="32"/>
        <v>361</v>
      </c>
      <c r="C420" s="431" t="s">
        <v>1296</v>
      </c>
      <c r="E420" s="430">
        <f t="shared" si="33"/>
        <v>361</v>
      </c>
      <c r="F420" s="431" t="s">
        <v>1296</v>
      </c>
      <c r="I420" s="430">
        <f t="shared" si="34"/>
        <v>361</v>
      </c>
      <c r="J420" s="431" t="s">
        <v>1333</v>
      </c>
      <c r="L420" s="449">
        <f t="shared" si="35"/>
        <v>361</v>
      </c>
      <c r="M420" s="457" t="s">
        <v>1324</v>
      </c>
    </row>
    <row r="421" spans="2:13" ht="29.4" thickBot="1" x14ac:dyDescent="0.35">
      <c r="B421" s="430">
        <f t="shared" si="32"/>
        <v>362</v>
      </c>
      <c r="C421" s="431" t="s">
        <v>1297</v>
      </c>
      <c r="E421" s="430">
        <f t="shared" si="33"/>
        <v>362</v>
      </c>
      <c r="F421" s="431" t="s">
        <v>1297</v>
      </c>
      <c r="I421" s="430">
        <f t="shared" si="34"/>
        <v>362</v>
      </c>
      <c r="J421" s="431" t="s">
        <v>1334</v>
      </c>
      <c r="L421" s="449">
        <f t="shared" si="35"/>
        <v>362</v>
      </c>
      <c r="M421" s="457" t="s">
        <v>1325</v>
      </c>
    </row>
    <row r="422" spans="2:13" ht="29.4" thickBot="1" x14ac:dyDescent="0.35">
      <c r="B422" s="430">
        <f t="shared" si="32"/>
        <v>363</v>
      </c>
      <c r="C422" s="431" t="s">
        <v>1298</v>
      </c>
      <c r="E422" s="430">
        <f t="shared" si="33"/>
        <v>363</v>
      </c>
      <c r="F422" s="431" t="s">
        <v>1298</v>
      </c>
      <c r="I422" s="430">
        <f t="shared" si="34"/>
        <v>363</v>
      </c>
      <c r="J422" s="431" t="s">
        <v>1335</v>
      </c>
      <c r="L422" s="449">
        <f t="shared" si="35"/>
        <v>363</v>
      </c>
      <c r="M422" s="457" t="s">
        <v>1326</v>
      </c>
    </row>
    <row r="423" spans="2:13" ht="29.4" thickBot="1" x14ac:dyDescent="0.35">
      <c r="B423" s="430">
        <f t="shared" si="32"/>
        <v>364</v>
      </c>
      <c r="C423" s="431" t="s">
        <v>1299</v>
      </c>
      <c r="E423" s="430">
        <f t="shared" si="33"/>
        <v>364</v>
      </c>
      <c r="F423" s="431" t="s">
        <v>1299</v>
      </c>
      <c r="I423" s="430">
        <f t="shared" si="34"/>
        <v>364</v>
      </c>
      <c r="J423" s="431" t="s">
        <v>1336</v>
      </c>
      <c r="L423" s="449">
        <f t="shared" si="35"/>
        <v>364</v>
      </c>
      <c r="M423" s="457" t="s">
        <v>1510</v>
      </c>
    </row>
    <row r="424" spans="2:13" ht="29.4" thickBot="1" x14ac:dyDescent="0.35">
      <c r="B424" s="430">
        <f t="shared" si="32"/>
        <v>365</v>
      </c>
      <c r="C424" s="431" t="s">
        <v>1456</v>
      </c>
      <c r="E424" s="419">
        <f t="shared" si="33"/>
        <v>365</v>
      </c>
      <c r="F424" s="420" t="s">
        <v>1456</v>
      </c>
      <c r="I424" s="430">
        <f t="shared" si="34"/>
        <v>365</v>
      </c>
      <c r="J424" s="431" t="s">
        <v>1337</v>
      </c>
      <c r="L424" s="449">
        <f t="shared" si="35"/>
        <v>365</v>
      </c>
      <c r="M424" s="457" t="s">
        <v>1327</v>
      </c>
    </row>
    <row r="425" spans="2:13" ht="15" thickBot="1" x14ac:dyDescent="0.35">
      <c r="B425" s="430">
        <f t="shared" si="32"/>
        <v>366</v>
      </c>
      <c r="C425" s="431" t="s">
        <v>1458</v>
      </c>
      <c r="E425" s="419">
        <f t="shared" si="33"/>
        <v>366</v>
      </c>
      <c r="F425" s="420" t="s">
        <v>1458</v>
      </c>
      <c r="I425" s="430">
        <f t="shared" si="34"/>
        <v>366</v>
      </c>
      <c r="J425" s="431" t="s">
        <v>1338</v>
      </c>
      <c r="L425" s="449">
        <f t="shared" si="35"/>
        <v>366</v>
      </c>
      <c r="M425" s="457" t="s">
        <v>1277</v>
      </c>
    </row>
    <row r="426" spans="2:13" ht="29.4" thickBot="1" x14ac:dyDescent="0.35">
      <c r="B426" s="430">
        <f t="shared" si="32"/>
        <v>367</v>
      </c>
      <c r="C426" s="431" t="s">
        <v>1459</v>
      </c>
      <c r="E426" s="419">
        <f t="shared" si="33"/>
        <v>367</v>
      </c>
      <c r="F426" s="420" t="s">
        <v>1459</v>
      </c>
      <c r="I426" s="430">
        <f t="shared" si="34"/>
        <v>367</v>
      </c>
      <c r="J426" s="431" t="s">
        <v>1339</v>
      </c>
      <c r="L426" s="449">
        <f t="shared" si="35"/>
        <v>367</v>
      </c>
      <c r="M426" s="457" t="s">
        <v>1514</v>
      </c>
    </row>
    <row r="427" spans="2:13" ht="29.4" thickBot="1" x14ac:dyDescent="0.35">
      <c r="B427" s="430">
        <f t="shared" si="32"/>
        <v>368</v>
      </c>
      <c r="C427" s="431" t="s">
        <v>1460</v>
      </c>
      <c r="E427" s="419">
        <f t="shared" si="33"/>
        <v>368</v>
      </c>
      <c r="F427" s="420" t="s">
        <v>1460</v>
      </c>
      <c r="I427" s="430">
        <f t="shared" si="34"/>
        <v>368</v>
      </c>
      <c r="J427" s="431" t="s">
        <v>1361</v>
      </c>
      <c r="L427" s="449">
        <f t="shared" si="35"/>
        <v>368</v>
      </c>
      <c r="M427" s="457" t="s">
        <v>1368</v>
      </c>
    </row>
    <row r="428" spans="2:13" ht="29.4" thickBot="1" x14ac:dyDescent="0.35">
      <c r="B428" s="430">
        <f t="shared" si="32"/>
        <v>369</v>
      </c>
      <c r="C428" s="431" t="s">
        <v>1461</v>
      </c>
      <c r="E428" s="419">
        <f t="shared" si="33"/>
        <v>369</v>
      </c>
      <c r="F428" s="420" t="s">
        <v>1461</v>
      </c>
      <c r="I428" s="430">
        <f t="shared" si="34"/>
        <v>369</v>
      </c>
      <c r="J428" s="431" t="s">
        <v>1286</v>
      </c>
      <c r="L428" s="449">
        <f t="shared" si="35"/>
        <v>369</v>
      </c>
      <c r="M428" s="457" t="s">
        <v>1329</v>
      </c>
    </row>
    <row r="429" spans="2:13" ht="29.4" thickBot="1" x14ac:dyDescent="0.35">
      <c r="B429" s="430">
        <f t="shared" si="32"/>
        <v>370</v>
      </c>
      <c r="C429" s="431" t="s">
        <v>1462</v>
      </c>
      <c r="E429" s="430">
        <f t="shared" si="33"/>
        <v>370</v>
      </c>
      <c r="F429" s="431" t="s">
        <v>1462</v>
      </c>
      <c r="I429" s="430">
        <f t="shared" si="34"/>
        <v>370</v>
      </c>
      <c r="J429" s="431" t="s">
        <v>1287</v>
      </c>
      <c r="L429" s="449">
        <f t="shared" si="35"/>
        <v>370</v>
      </c>
      <c r="M429" s="457" t="s">
        <v>1330</v>
      </c>
    </row>
    <row r="430" spans="2:13" ht="29.4" thickBot="1" x14ac:dyDescent="0.35">
      <c r="B430" s="430">
        <f t="shared" si="32"/>
        <v>371</v>
      </c>
      <c r="C430" s="431" t="s">
        <v>1463</v>
      </c>
      <c r="E430" s="419">
        <f t="shared" si="33"/>
        <v>371</v>
      </c>
      <c r="F430" s="420" t="s">
        <v>1463</v>
      </c>
      <c r="I430" s="430">
        <f t="shared" si="34"/>
        <v>371</v>
      </c>
      <c r="J430" s="420" t="s">
        <v>1370</v>
      </c>
      <c r="L430" s="449">
        <f t="shared" si="35"/>
        <v>371</v>
      </c>
      <c r="M430" s="457" t="s">
        <v>1331</v>
      </c>
    </row>
    <row r="431" spans="2:13" ht="29.4" thickBot="1" x14ac:dyDescent="0.35">
      <c r="B431" s="430">
        <f t="shared" si="32"/>
        <v>372</v>
      </c>
      <c r="C431" s="431" t="s">
        <v>1462</v>
      </c>
      <c r="E431" s="430">
        <f t="shared" si="33"/>
        <v>372</v>
      </c>
      <c r="F431" s="431" t="s">
        <v>1462</v>
      </c>
      <c r="I431" s="430">
        <f t="shared" si="34"/>
        <v>372</v>
      </c>
      <c r="J431" s="420" t="s">
        <v>1289</v>
      </c>
      <c r="L431" s="449">
        <f t="shared" si="35"/>
        <v>372</v>
      </c>
      <c r="M431" s="457" t="s">
        <v>1332</v>
      </c>
    </row>
    <row r="432" spans="2:13" ht="29.4" thickBot="1" x14ac:dyDescent="0.35">
      <c r="B432" s="430">
        <f t="shared" si="32"/>
        <v>373</v>
      </c>
      <c r="C432" s="431" t="s">
        <v>1464</v>
      </c>
      <c r="E432" s="419">
        <f t="shared" si="33"/>
        <v>373</v>
      </c>
      <c r="F432" s="420" t="s">
        <v>1464</v>
      </c>
      <c r="I432" s="430">
        <f t="shared" si="34"/>
        <v>373</v>
      </c>
      <c r="J432" s="420" t="s">
        <v>1290</v>
      </c>
      <c r="L432" s="449">
        <f t="shared" si="35"/>
        <v>373</v>
      </c>
      <c r="M432" s="457" t="s">
        <v>1333</v>
      </c>
    </row>
    <row r="433" spans="2:13" ht="29.4" thickBot="1" x14ac:dyDescent="0.35">
      <c r="B433" s="430">
        <f t="shared" ref="B433:B447" si="36">B432+1</f>
        <v>374</v>
      </c>
      <c r="C433" s="431" t="s">
        <v>1465</v>
      </c>
      <c r="E433" s="419">
        <f t="shared" ref="E433:E447" si="37">E432+1</f>
        <v>374</v>
      </c>
      <c r="F433" s="420" t="s">
        <v>1465</v>
      </c>
      <c r="I433" s="430">
        <f t="shared" ref="I433:I441" si="38">I432+1</f>
        <v>374</v>
      </c>
      <c r="J433" s="420" t="s">
        <v>1291</v>
      </c>
      <c r="L433" s="449">
        <f t="shared" ref="L433:L495" si="39">L432+1</f>
        <v>374</v>
      </c>
      <c r="M433" s="457" t="s">
        <v>1334</v>
      </c>
    </row>
    <row r="434" spans="2:13" ht="29.4" thickBot="1" x14ac:dyDescent="0.35">
      <c r="B434" s="430">
        <f t="shared" si="36"/>
        <v>375</v>
      </c>
      <c r="C434" s="431" t="s">
        <v>1466</v>
      </c>
      <c r="E434" s="419">
        <f t="shared" si="37"/>
        <v>375</v>
      </c>
      <c r="F434" s="420" t="s">
        <v>1466</v>
      </c>
      <c r="I434" s="430">
        <f t="shared" si="38"/>
        <v>375</v>
      </c>
      <c r="J434" s="420" t="s">
        <v>1292</v>
      </c>
      <c r="L434" s="449">
        <f t="shared" si="39"/>
        <v>375</v>
      </c>
      <c r="M434" s="457" t="s">
        <v>1335</v>
      </c>
    </row>
    <row r="435" spans="2:13" ht="29.4" thickBot="1" x14ac:dyDescent="0.35">
      <c r="B435" s="430">
        <f t="shared" si="36"/>
        <v>376</v>
      </c>
      <c r="C435" s="431" t="s">
        <v>1467</v>
      </c>
      <c r="E435" s="419">
        <f t="shared" si="37"/>
        <v>376</v>
      </c>
      <c r="F435" s="420" t="s">
        <v>1467</v>
      </c>
      <c r="I435" s="430">
        <f t="shared" si="38"/>
        <v>376</v>
      </c>
      <c r="J435" s="420" t="s">
        <v>1293</v>
      </c>
      <c r="L435" s="449">
        <f t="shared" si="39"/>
        <v>376</v>
      </c>
      <c r="M435" s="457" t="s">
        <v>1336</v>
      </c>
    </row>
    <row r="436" spans="2:13" ht="29.4" thickBot="1" x14ac:dyDescent="0.35">
      <c r="B436" s="430">
        <f t="shared" si="36"/>
        <v>377</v>
      </c>
      <c r="C436" s="431" t="s">
        <v>1468</v>
      </c>
      <c r="E436" s="419">
        <f t="shared" si="37"/>
        <v>377</v>
      </c>
      <c r="F436" s="420" t="s">
        <v>1468</v>
      </c>
      <c r="I436" s="430">
        <f t="shared" si="38"/>
        <v>377</v>
      </c>
      <c r="J436" s="420" t="s">
        <v>1294</v>
      </c>
      <c r="L436" s="449">
        <f t="shared" si="39"/>
        <v>377</v>
      </c>
      <c r="M436" s="457" t="s">
        <v>1337</v>
      </c>
    </row>
    <row r="437" spans="2:13" ht="29.4" thickBot="1" x14ac:dyDescent="0.35">
      <c r="B437" s="430">
        <f t="shared" si="36"/>
        <v>378</v>
      </c>
      <c r="C437" s="431" t="s">
        <v>1469</v>
      </c>
      <c r="E437" s="419">
        <f t="shared" si="37"/>
        <v>378</v>
      </c>
      <c r="F437" s="420" t="s">
        <v>1469</v>
      </c>
      <c r="I437" s="430">
        <f t="shared" si="38"/>
        <v>378</v>
      </c>
      <c r="J437" s="420" t="s">
        <v>1295</v>
      </c>
      <c r="L437" s="449">
        <f t="shared" si="39"/>
        <v>378</v>
      </c>
      <c r="M437" s="457" t="s">
        <v>1338</v>
      </c>
    </row>
    <row r="438" spans="2:13" ht="29.4" thickBot="1" x14ac:dyDescent="0.35">
      <c r="B438" s="430">
        <f t="shared" si="36"/>
        <v>379</v>
      </c>
      <c r="C438" s="431" t="s">
        <v>1470</v>
      </c>
      <c r="E438" s="419">
        <f t="shared" si="37"/>
        <v>379</v>
      </c>
      <c r="F438" s="420" t="s">
        <v>1470</v>
      </c>
      <c r="I438" s="430">
        <f t="shared" si="38"/>
        <v>379</v>
      </c>
      <c r="J438" s="420" t="s">
        <v>1296</v>
      </c>
      <c r="L438" s="449">
        <f t="shared" si="39"/>
        <v>379</v>
      </c>
      <c r="M438" s="457" t="s">
        <v>1339</v>
      </c>
    </row>
    <row r="439" spans="2:13" ht="29.4" thickBot="1" x14ac:dyDescent="0.35">
      <c r="B439" s="430">
        <f t="shared" si="36"/>
        <v>380</v>
      </c>
      <c r="C439" s="431" t="s">
        <v>1471</v>
      </c>
      <c r="E439" s="419">
        <f t="shared" si="37"/>
        <v>380</v>
      </c>
      <c r="F439" s="420" t="s">
        <v>1471</v>
      </c>
      <c r="I439" s="430">
        <f t="shared" si="38"/>
        <v>380</v>
      </c>
      <c r="J439" s="420" t="s">
        <v>1297</v>
      </c>
      <c r="L439" s="449">
        <f t="shared" si="39"/>
        <v>380</v>
      </c>
      <c r="M439" s="457" t="s">
        <v>1361</v>
      </c>
    </row>
    <row r="440" spans="2:13" ht="29.4" thickBot="1" x14ac:dyDescent="0.35">
      <c r="B440" s="430">
        <f t="shared" si="36"/>
        <v>381</v>
      </c>
      <c r="C440" s="431" t="s">
        <v>1472</v>
      </c>
      <c r="E440" s="419">
        <f t="shared" si="37"/>
        <v>381</v>
      </c>
      <c r="F440" s="420" t="s">
        <v>1472</v>
      </c>
      <c r="I440" s="430">
        <f t="shared" si="38"/>
        <v>381</v>
      </c>
      <c r="J440" s="420" t="s">
        <v>1298</v>
      </c>
      <c r="L440" s="449">
        <f t="shared" si="39"/>
        <v>381</v>
      </c>
      <c r="M440" s="457" t="s">
        <v>1286</v>
      </c>
    </row>
    <row r="441" spans="2:13" ht="29.4" thickBot="1" x14ac:dyDescent="0.35">
      <c r="B441" s="430">
        <f t="shared" si="36"/>
        <v>382</v>
      </c>
      <c r="C441" s="431" t="s">
        <v>1473</v>
      </c>
      <c r="E441" s="419">
        <f t="shared" si="37"/>
        <v>382</v>
      </c>
      <c r="F441" s="420" t="s">
        <v>1473</v>
      </c>
      <c r="I441" s="430">
        <f t="shared" si="38"/>
        <v>382</v>
      </c>
      <c r="J441" s="420" t="s">
        <v>1299</v>
      </c>
      <c r="L441" s="449">
        <f t="shared" si="39"/>
        <v>382</v>
      </c>
      <c r="M441" s="457" t="s">
        <v>1287</v>
      </c>
    </row>
    <row r="442" spans="2:13" ht="29.4" thickBot="1" x14ac:dyDescent="0.35">
      <c r="B442" s="430">
        <f t="shared" si="36"/>
        <v>383</v>
      </c>
      <c r="C442" s="431" t="s">
        <v>1474</v>
      </c>
      <c r="E442" s="419">
        <f t="shared" si="37"/>
        <v>383</v>
      </c>
      <c r="F442" s="420" t="s">
        <v>1474</v>
      </c>
      <c r="L442" s="449">
        <f t="shared" si="39"/>
        <v>383</v>
      </c>
      <c r="M442" s="457" t="s">
        <v>1625</v>
      </c>
    </row>
    <row r="443" spans="2:13" ht="29.4" thickBot="1" x14ac:dyDescent="0.35">
      <c r="B443" s="430">
        <f t="shared" si="36"/>
        <v>384</v>
      </c>
      <c r="C443" s="431" t="s">
        <v>1475</v>
      </c>
      <c r="E443" s="419">
        <f t="shared" si="37"/>
        <v>384</v>
      </c>
      <c r="F443" s="420" t="s">
        <v>1475</v>
      </c>
      <c r="I443" s="386" t="s">
        <v>1140</v>
      </c>
      <c r="L443" s="449">
        <f t="shared" si="39"/>
        <v>384</v>
      </c>
      <c r="M443" s="457" t="s">
        <v>1629</v>
      </c>
    </row>
    <row r="444" spans="2:13" ht="29.4" thickBot="1" x14ac:dyDescent="0.35">
      <c r="B444" s="430">
        <f t="shared" si="36"/>
        <v>385</v>
      </c>
      <c r="C444" s="431" t="s">
        <v>1476</v>
      </c>
      <c r="E444" s="419">
        <f t="shared" si="37"/>
        <v>385</v>
      </c>
      <c r="F444" s="420" t="s">
        <v>1476</v>
      </c>
      <c r="I444" s="405">
        <v>1</v>
      </c>
      <c r="J444" s="397" t="s">
        <v>812</v>
      </c>
      <c r="L444" s="449">
        <f t="shared" si="39"/>
        <v>385</v>
      </c>
      <c r="M444" s="457" t="s">
        <v>1630</v>
      </c>
    </row>
    <row r="445" spans="2:13" ht="29.4" thickBot="1" x14ac:dyDescent="0.35">
      <c r="B445" s="430">
        <f t="shared" si="36"/>
        <v>386</v>
      </c>
      <c r="C445" s="431" t="s">
        <v>1477</v>
      </c>
      <c r="E445" s="419">
        <f t="shared" si="37"/>
        <v>386</v>
      </c>
      <c r="F445" s="420" t="s">
        <v>1477</v>
      </c>
      <c r="I445" s="390">
        <f>I444+1</f>
        <v>2</v>
      </c>
      <c r="J445" s="393" t="s">
        <v>813</v>
      </c>
      <c r="L445" s="449">
        <f t="shared" si="39"/>
        <v>386</v>
      </c>
      <c r="M445" s="457" t="s">
        <v>1631</v>
      </c>
    </row>
    <row r="446" spans="2:13" ht="29.4" thickBot="1" x14ac:dyDescent="0.35">
      <c r="B446" s="430">
        <f t="shared" si="36"/>
        <v>387</v>
      </c>
      <c r="C446" s="431" t="s">
        <v>1478</v>
      </c>
      <c r="E446" s="419">
        <f t="shared" si="37"/>
        <v>387</v>
      </c>
      <c r="F446" s="420" t="s">
        <v>1478</v>
      </c>
      <c r="I446" s="390">
        <f>I445+1</f>
        <v>3</v>
      </c>
      <c r="J446" s="393" t="s">
        <v>1143</v>
      </c>
      <c r="L446" s="449">
        <f t="shared" si="39"/>
        <v>387</v>
      </c>
      <c r="M446" s="457" t="s">
        <v>1632</v>
      </c>
    </row>
    <row r="447" spans="2:13" ht="29.4" thickBot="1" x14ac:dyDescent="0.35">
      <c r="B447" s="430">
        <f t="shared" si="36"/>
        <v>388</v>
      </c>
      <c r="C447" s="431" t="s">
        <v>1479</v>
      </c>
      <c r="E447" s="419">
        <f t="shared" si="37"/>
        <v>388</v>
      </c>
      <c r="F447" s="420" t="s">
        <v>1479</v>
      </c>
      <c r="I447" s="390">
        <f t="shared" ref="I447:I463" si="40">I446+1</f>
        <v>4</v>
      </c>
      <c r="J447" s="393" t="s">
        <v>1143</v>
      </c>
      <c r="L447" s="449">
        <f t="shared" si="39"/>
        <v>388</v>
      </c>
      <c r="M447" s="457" t="s">
        <v>1633</v>
      </c>
    </row>
    <row r="448" spans="2:13" ht="29.4" thickBot="1" x14ac:dyDescent="0.35">
      <c r="I448" s="390">
        <f t="shared" si="40"/>
        <v>5</v>
      </c>
      <c r="J448" s="393" t="s">
        <v>62</v>
      </c>
      <c r="L448" s="449">
        <f t="shared" si="39"/>
        <v>389</v>
      </c>
      <c r="M448" s="457" t="s">
        <v>1634</v>
      </c>
    </row>
    <row r="449" spans="2:13" ht="29.4" thickBot="1" x14ac:dyDescent="0.35">
      <c r="B449" s="386" t="s">
        <v>1140</v>
      </c>
      <c r="E449" s="386" t="s">
        <v>1140</v>
      </c>
      <c r="I449" s="390">
        <f t="shared" si="40"/>
        <v>6</v>
      </c>
      <c r="J449" s="393" t="s">
        <v>64</v>
      </c>
      <c r="L449" s="449">
        <f t="shared" si="39"/>
        <v>390</v>
      </c>
      <c r="M449" s="457" t="s">
        <v>1635</v>
      </c>
    </row>
    <row r="450" spans="2:13" ht="29.4" thickBot="1" x14ac:dyDescent="0.35">
      <c r="B450" s="405">
        <v>1</v>
      </c>
      <c r="C450" s="397" t="s">
        <v>812</v>
      </c>
      <c r="E450" s="405">
        <v>1</v>
      </c>
      <c r="F450" s="397" t="s">
        <v>812</v>
      </c>
      <c r="I450" s="390">
        <f t="shared" si="40"/>
        <v>7</v>
      </c>
      <c r="J450" s="393" t="s">
        <v>895</v>
      </c>
      <c r="L450" s="449">
        <f t="shared" si="39"/>
        <v>391</v>
      </c>
      <c r="M450" s="457" t="s">
        <v>1636</v>
      </c>
    </row>
    <row r="451" spans="2:13" ht="15" thickBot="1" x14ac:dyDescent="0.35">
      <c r="B451" s="390">
        <f>B450+1</f>
        <v>2</v>
      </c>
      <c r="C451" s="393" t="s">
        <v>813</v>
      </c>
      <c r="E451" s="390">
        <f>E450+1</f>
        <v>2</v>
      </c>
      <c r="F451" s="393" t="s">
        <v>813</v>
      </c>
      <c r="I451" s="390">
        <f t="shared" si="40"/>
        <v>8</v>
      </c>
      <c r="J451" s="393" t="s">
        <v>690</v>
      </c>
      <c r="L451" s="449">
        <f t="shared" si="39"/>
        <v>392</v>
      </c>
      <c r="M451" s="457" t="s">
        <v>1647</v>
      </c>
    </row>
    <row r="452" spans="2:13" ht="29.4" thickBot="1" x14ac:dyDescent="0.35">
      <c r="B452" s="390">
        <f>B451+1</f>
        <v>3</v>
      </c>
      <c r="C452" s="393" t="s">
        <v>1143</v>
      </c>
      <c r="E452" s="390">
        <f>E451+1</f>
        <v>3</v>
      </c>
      <c r="F452" s="393" t="s">
        <v>1143</v>
      </c>
      <c r="I452" s="390">
        <f t="shared" si="40"/>
        <v>9</v>
      </c>
      <c r="J452" s="393" t="s">
        <v>691</v>
      </c>
      <c r="L452" s="449">
        <f t="shared" si="39"/>
        <v>393</v>
      </c>
      <c r="M452" s="457" t="s">
        <v>1626</v>
      </c>
    </row>
    <row r="453" spans="2:13" ht="29.4" thickBot="1" x14ac:dyDescent="0.35">
      <c r="B453" s="390">
        <f t="shared" ref="B453:B490" si="41">B452+1</f>
        <v>4</v>
      </c>
      <c r="C453" s="393" t="s">
        <v>1143</v>
      </c>
      <c r="E453" s="390">
        <f t="shared" ref="E453:E490" si="42">E452+1</f>
        <v>4</v>
      </c>
      <c r="F453" s="393" t="s">
        <v>1143</v>
      </c>
      <c r="I453" s="390">
        <f t="shared" si="40"/>
        <v>10</v>
      </c>
      <c r="J453" s="393" t="s">
        <v>650</v>
      </c>
      <c r="L453" s="449">
        <f t="shared" si="39"/>
        <v>394</v>
      </c>
      <c r="M453" s="457" t="s">
        <v>1637</v>
      </c>
    </row>
    <row r="454" spans="2:13" ht="15" thickBot="1" x14ac:dyDescent="0.35">
      <c r="B454" s="390">
        <f t="shared" si="41"/>
        <v>5</v>
      </c>
      <c r="C454" s="393" t="s">
        <v>62</v>
      </c>
      <c r="E454" s="390">
        <f t="shared" si="42"/>
        <v>5</v>
      </c>
      <c r="F454" s="393" t="s">
        <v>62</v>
      </c>
      <c r="I454" s="390">
        <f t="shared" si="40"/>
        <v>11</v>
      </c>
      <c r="J454" s="393" t="s">
        <v>651</v>
      </c>
      <c r="L454" s="449">
        <f t="shared" si="39"/>
        <v>395</v>
      </c>
      <c r="M454" s="457" t="s">
        <v>1648</v>
      </c>
    </row>
    <row r="455" spans="2:13" ht="29.4" thickBot="1" x14ac:dyDescent="0.35">
      <c r="B455" s="390">
        <f t="shared" si="41"/>
        <v>6</v>
      </c>
      <c r="C455" s="393" t="s">
        <v>64</v>
      </c>
      <c r="E455" s="390">
        <f t="shared" si="42"/>
        <v>6</v>
      </c>
      <c r="F455" s="393" t="s">
        <v>64</v>
      </c>
      <c r="I455" s="390">
        <f t="shared" si="40"/>
        <v>12</v>
      </c>
      <c r="J455" s="393" t="s">
        <v>652</v>
      </c>
      <c r="L455" s="449">
        <f t="shared" si="39"/>
        <v>396</v>
      </c>
      <c r="M455" s="457" t="s">
        <v>1628</v>
      </c>
    </row>
    <row r="456" spans="2:13" ht="29.4" thickBot="1" x14ac:dyDescent="0.35">
      <c r="B456" s="390">
        <f t="shared" si="41"/>
        <v>7</v>
      </c>
      <c r="C456" s="393" t="s">
        <v>895</v>
      </c>
      <c r="E456" s="390">
        <f t="shared" si="42"/>
        <v>7</v>
      </c>
      <c r="F456" s="393" t="s">
        <v>895</v>
      </c>
      <c r="I456" s="390">
        <f t="shared" si="40"/>
        <v>13</v>
      </c>
      <c r="J456" s="393" t="s">
        <v>693</v>
      </c>
      <c r="L456" s="449">
        <f t="shared" si="39"/>
        <v>397</v>
      </c>
      <c r="M456" s="457" t="s">
        <v>1638</v>
      </c>
    </row>
    <row r="457" spans="2:13" ht="29.4" thickBot="1" x14ac:dyDescent="0.35">
      <c r="B457" s="390">
        <f t="shared" si="41"/>
        <v>8</v>
      </c>
      <c r="C457" s="393" t="s">
        <v>690</v>
      </c>
      <c r="E457" s="390">
        <f t="shared" si="42"/>
        <v>8</v>
      </c>
      <c r="F457" s="393" t="s">
        <v>690</v>
      </c>
      <c r="I457" s="390">
        <f t="shared" si="40"/>
        <v>14</v>
      </c>
      <c r="J457" s="393" t="s">
        <v>1144</v>
      </c>
      <c r="L457" s="449">
        <f t="shared" si="39"/>
        <v>398</v>
      </c>
      <c r="M457" s="457" t="s">
        <v>1639</v>
      </c>
    </row>
    <row r="458" spans="2:13" ht="29.4" thickBot="1" x14ac:dyDescent="0.35">
      <c r="B458" s="390">
        <f t="shared" si="41"/>
        <v>9</v>
      </c>
      <c r="C458" s="393" t="s">
        <v>691</v>
      </c>
      <c r="E458" s="390">
        <f t="shared" si="42"/>
        <v>9</v>
      </c>
      <c r="F458" s="393" t="s">
        <v>691</v>
      </c>
      <c r="I458" s="390">
        <f t="shared" si="40"/>
        <v>15</v>
      </c>
      <c r="J458" s="393" t="s">
        <v>685</v>
      </c>
      <c r="L458" s="449">
        <f t="shared" si="39"/>
        <v>399</v>
      </c>
      <c r="M458" s="457" t="s">
        <v>1640</v>
      </c>
    </row>
    <row r="459" spans="2:13" ht="29.4" thickBot="1" x14ac:dyDescent="0.35">
      <c r="B459" s="390">
        <f t="shared" si="41"/>
        <v>10</v>
      </c>
      <c r="C459" s="393" t="s">
        <v>650</v>
      </c>
      <c r="E459" s="390">
        <f t="shared" si="42"/>
        <v>10</v>
      </c>
      <c r="F459" s="393" t="s">
        <v>650</v>
      </c>
      <c r="I459" s="387">
        <f t="shared" si="40"/>
        <v>16</v>
      </c>
      <c r="J459" s="394" t="s">
        <v>1585</v>
      </c>
      <c r="K459" s="432" t="s">
        <v>1432</v>
      </c>
      <c r="L459" s="449">
        <f t="shared" si="39"/>
        <v>400</v>
      </c>
      <c r="M459" s="457" t="s">
        <v>1641</v>
      </c>
    </row>
    <row r="460" spans="2:13" ht="29.4" thickBot="1" x14ac:dyDescent="0.35">
      <c r="B460" s="390">
        <f t="shared" si="41"/>
        <v>11</v>
      </c>
      <c r="C460" s="393" t="s">
        <v>651</v>
      </c>
      <c r="E460" s="390">
        <f t="shared" si="42"/>
        <v>11</v>
      </c>
      <c r="F460" s="393" t="s">
        <v>651</v>
      </c>
      <c r="I460" s="387">
        <f t="shared" si="40"/>
        <v>17</v>
      </c>
      <c r="J460" s="394" t="s">
        <v>1586</v>
      </c>
      <c r="L460" s="449">
        <f t="shared" si="39"/>
        <v>401</v>
      </c>
      <c r="M460" s="457" t="s">
        <v>1642</v>
      </c>
    </row>
    <row r="461" spans="2:13" ht="29.4" thickBot="1" x14ac:dyDescent="0.35">
      <c r="B461" s="390">
        <f t="shared" si="41"/>
        <v>12</v>
      </c>
      <c r="C461" s="393" t="s">
        <v>652</v>
      </c>
      <c r="E461" s="390">
        <f t="shared" si="42"/>
        <v>12</v>
      </c>
      <c r="F461" s="393" t="s">
        <v>652</v>
      </c>
      <c r="I461" s="387">
        <f t="shared" si="40"/>
        <v>18</v>
      </c>
      <c r="J461" s="394" t="s">
        <v>1584</v>
      </c>
      <c r="L461" s="449">
        <f t="shared" si="39"/>
        <v>402</v>
      </c>
      <c r="M461" s="457" t="s">
        <v>1642</v>
      </c>
    </row>
    <row r="462" spans="2:13" ht="15" thickBot="1" x14ac:dyDescent="0.35">
      <c r="B462" s="390">
        <f t="shared" si="41"/>
        <v>13</v>
      </c>
      <c r="C462" s="393" t="s">
        <v>693</v>
      </c>
      <c r="E462" s="390">
        <f t="shared" si="42"/>
        <v>13</v>
      </c>
      <c r="F462" s="393" t="s">
        <v>693</v>
      </c>
      <c r="I462" s="387">
        <f t="shared" si="40"/>
        <v>19</v>
      </c>
      <c r="J462" s="394" t="s">
        <v>1277</v>
      </c>
      <c r="L462" s="449">
        <f t="shared" si="39"/>
        <v>403</v>
      </c>
      <c r="M462" s="457" t="s">
        <v>1649</v>
      </c>
    </row>
    <row r="463" spans="2:13" ht="29.4" thickBot="1" x14ac:dyDescent="0.35">
      <c r="B463" s="390">
        <f t="shared" si="41"/>
        <v>14</v>
      </c>
      <c r="C463" s="393" t="s">
        <v>1144</v>
      </c>
      <c r="E463" s="390">
        <f t="shared" si="42"/>
        <v>14</v>
      </c>
      <c r="F463" s="393" t="s">
        <v>1144</v>
      </c>
      <c r="I463" s="387">
        <f t="shared" si="40"/>
        <v>20</v>
      </c>
      <c r="J463" s="394" t="s">
        <v>1368</v>
      </c>
      <c r="L463" s="449">
        <f t="shared" si="39"/>
        <v>404</v>
      </c>
      <c r="M463" s="457" t="s">
        <v>1627</v>
      </c>
    </row>
    <row r="464" spans="2:13" ht="29.4" thickBot="1" x14ac:dyDescent="0.35">
      <c r="B464" s="390">
        <f t="shared" si="41"/>
        <v>15</v>
      </c>
      <c r="C464" s="393" t="s">
        <v>685</v>
      </c>
      <c r="E464" s="390">
        <f t="shared" si="42"/>
        <v>15</v>
      </c>
      <c r="F464" s="393" t="s">
        <v>685</v>
      </c>
      <c r="L464" s="449">
        <f t="shared" si="39"/>
        <v>405</v>
      </c>
      <c r="M464" s="457" t="s">
        <v>1643</v>
      </c>
    </row>
    <row r="465" spans="2:13" ht="29.4" thickBot="1" x14ac:dyDescent="0.35">
      <c r="B465" s="387">
        <f t="shared" si="41"/>
        <v>16</v>
      </c>
      <c r="C465" s="396" t="s">
        <v>1585</v>
      </c>
      <c r="D465" s="432" t="s">
        <v>1432</v>
      </c>
      <c r="E465" s="387">
        <f t="shared" si="42"/>
        <v>16</v>
      </c>
      <c r="F465" s="396" t="s">
        <v>1585</v>
      </c>
      <c r="G465" s="432" t="s">
        <v>1432</v>
      </c>
      <c r="I465" s="386" t="s">
        <v>1145</v>
      </c>
      <c r="J465" s="399"/>
      <c r="L465" s="449">
        <f t="shared" si="39"/>
        <v>406</v>
      </c>
      <c r="M465" s="457" t="s">
        <v>1644</v>
      </c>
    </row>
    <row r="466" spans="2:13" ht="29.4" thickBot="1" x14ac:dyDescent="0.35">
      <c r="B466" s="387">
        <f t="shared" si="41"/>
        <v>17</v>
      </c>
      <c r="C466" s="396" t="s">
        <v>1586</v>
      </c>
      <c r="E466" s="387">
        <f t="shared" si="42"/>
        <v>17</v>
      </c>
      <c r="F466" s="396" t="s">
        <v>1586</v>
      </c>
      <c r="I466" s="405">
        <v>1</v>
      </c>
      <c r="J466" s="403" t="s">
        <v>813</v>
      </c>
      <c r="L466" s="449">
        <f t="shared" si="39"/>
        <v>407</v>
      </c>
      <c r="M466" s="457" t="s">
        <v>1645</v>
      </c>
    </row>
    <row r="467" spans="2:13" ht="29.4" thickBot="1" x14ac:dyDescent="0.35">
      <c r="B467" s="387">
        <f t="shared" si="41"/>
        <v>18</v>
      </c>
      <c r="C467" s="396" t="s">
        <v>1584</v>
      </c>
      <c r="E467" s="387">
        <f t="shared" si="42"/>
        <v>18</v>
      </c>
      <c r="F467" s="396" t="s">
        <v>1584</v>
      </c>
      <c r="I467" s="390">
        <f t="shared" ref="I467:I485" si="43">I466+1</f>
        <v>2</v>
      </c>
      <c r="J467" s="393" t="s">
        <v>1146</v>
      </c>
      <c r="L467" s="449">
        <f t="shared" si="39"/>
        <v>408</v>
      </c>
      <c r="M467" s="457" t="s">
        <v>1650</v>
      </c>
    </row>
    <row r="468" spans="2:13" ht="29.4" thickBot="1" x14ac:dyDescent="0.35">
      <c r="B468" s="387">
        <f t="shared" si="41"/>
        <v>19</v>
      </c>
      <c r="C468" s="396" t="s">
        <v>1250</v>
      </c>
      <c r="E468" s="387">
        <f t="shared" si="42"/>
        <v>19</v>
      </c>
      <c r="F468" s="396" t="s">
        <v>1250</v>
      </c>
      <c r="I468" s="390">
        <f t="shared" si="43"/>
        <v>3</v>
      </c>
      <c r="J468" s="393" t="s">
        <v>1147</v>
      </c>
      <c r="L468" s="449">
        <f t="shared" si="39"/>
        <v>409</v>
      </c>
      <c r="M468" s="457" t="s">
        <v>1646</v>
      </c>
    </row>
    <row r="469" spans="2:13" ht="29.4" thickBot="1" x14ac:dyDescent="0.35">
      <c r="B469" s="387">
        <f t="shared" si="41"/>
        <v>20</v>
      </c>
      <c r="C469" s="396" t="s">
        <v>1251</v>
      </c>
      <c r="E469" s="387">
        <f t="shared" si="42"/>
        <v>20</v>
      </c>
      <c r="F469" s="396" t="s">
        <v>1251</v>
      </c>
      <c r="I469" s="390">
        <f t="shared" si="43"/>
        <v>4</v>
      </c>
      <c r="J469" s="393" t="s">
        <v>817</v>
      </c>
      <c r="L469" s="449">
        <f t="shared" si="39"/>
        <v>410</v>
      </c>
      <c r="M469" s="457" t="s">
        <v>1652</v>
      </c>
    </row>
    <row r="470" spans="2:13" ht="29.4" thickBot="1" x14ac:dyDescent="0.35">
      <c r="B470" s="387">
        <f t="shared" si="41"/>
        <v>21</v>
      </c>
      <c r="C470" s="396" t="s">
        <v>1252</v>
      </c>
      <c r="E470" s="387">
        <f t="shared" si="42"/>
        <v>21</v>
      </c>
      <c r="F470" s="396" t="s">
        <v>1252</v>
      </c>
      <c r="I470" s="390">
        <f t="shared" si="43"/>
        <v>5</v>
      </c>
      <c r="J470" s="393" t="s">
        <v>81</v>
      </c>
      <c r="L470" s="449">
        <f t="shared" si="39"/>
        <v>411</v>
      </c>
      <c r="M470" s="457" t="s">
        <v>1653</v>
      </c>
    </row>
    <row r="471" spans="2:13" ht="15" thickBot="1" x14ac:dyDescent="0.35">
      <c r="B471" s="387">
        <f t="shared" si="41"/>
        <v>22</v>
      </c>
      <c r="C471" s="396" t="s">
        <v>1253</v>
      </c>
      <c r="E471" s="387">
        <f t="shared" si="42"/>
        <v>22</v>
      </c>
      <c r="F471" s="396" t="s">
        <v>1253</v>
      </c>
      <c r="I471" s="390">
        <f t="shared" si="43"/>
        <v>6</v>
      </c>
      <c r="J471" s="393" t="s">
        <v>961</v>
      </c>
      <c r="L471" s="449">
        <f t="shared" si="39"/>
        <v>412</v>
      </c>
      <c r="M471" s="457" t="s">
        <v>1678</v>
      </c>
    </row>
    <row r="472" spans="2:13" ht="29.4" thickBot="1" x14ac:dyDescent="0.35">
      <c r="B472" s="387">
        <f t="shared" si="41"/>
        <v>23</v>
      </c>
      <c r="C472" s="396" t="s">
        <v>1254</v>
      </c>
      <c r="E472" s="387">
        <f t="shared" si="42"/>
        <v>23</v>
      </c>
      <c r="F472" s="396" t="s">
        <v>1254</v>
      </c>
      <c r="I472" s="390">
        <f t="shared" si="43"/>
        <v>7</v>
      </c>
      <c r="J472" s="393" t="s">
        <v>962</v>
      </c>
      <c r="L472" s="449">
        <f t="shared" si="39"/>
        <v>413</v>
      </c>
      <c r="M472" s="457" t="s">
        <v>1654</v>
      </c>
    </row>
    <row r="473" spans="2:13" ht="29.4" thickBot="1" x14ac:dyDescent="0.35">
      <c r="B473" s="387">
        <f t="shared" si="41"/>
        <v>24</v>
      </c>
      <c r="C473" s="396" t="s">
        <v>1255</v>
      </c>
      <c r="E473" s="387">
        <f t="shared" si="42"/>
        <v>24</v>
      </c>
      <c r="F473" s="396" t="s">
        <v>1255</v>
      </c>
      <c r="I473" s="390">
        <f t="shared" si="43"/>
        <v>8</v>
      </c>
      <c r="J473" s="393" t="s">
        <v>895</v>
      </c>
      <c r="L473" s="449">
        <f t="shared" si="39"/>
        <v>414</v>
      </c>
      <c r="M473" s="457" t="s">
        <v>1655</v>
      </c>
    </row>
    <row r="474" spans="2:13" ht="29.4" thickBot="1" x14ac:dyDescent="0.35">
      <c r="B474" s="387">
        <f t="shared" si="41"/>
        <v>25</v>
      </c>
      <c r="C474" s="396" t="s">
        <v>1256</v>
      </c>
      <c r="E474" s="387">
        <f t="shared" si="42"/>
        <v>25</v>
      </c>
      <c r="F474" s="396" t="s">
        <v>1256</v>
      </c>
      <c r="I474" s="390">
        <f t="shared" si="43"/>
        <v>9</v>
      </c>
      <c r="J474" s="393" t="s">
        <v>690</v>
      </c>
      <c r="L474" s="449">
        <f t="shared" si="39"/>
        <v>415</v>
      </c>
      <c r="M474" s="457" t="s">
        <v>1656</v>
      </c>
    </row>
    <row r="475" spans="2:13" ht="29.4" thickBot="1" x14ac:dyDescent="0.35">
      <c r="B475" s="387">
        <f t="shared" si="41"/>
        <v>26</v>
      </c>
      <c r="C475" s="396" t="s">
        <v>1257</v>
      </c>
      <c r="E475" s="387">
        <f t="shared" si="42"/>
        <v>26</v>
      </c>
      <c r="F475" s="396" t="s">
        <v>1257</v>
      </c>
      <c r="I475" s="390">
        <f t="shared" si="43"/>
        <v>10</v>
      </c>
      <c r="J475" s="393" t="s">
        <v>691</v>
      </c>
      <c r="L475" s="449">
        <f t="shared" si="39"/>
        <v>416</v>
      </c>
      <c r="M475" s="457" t="s">
        <v>1657</v>
      </c>
    </row>
    <row r="476" spans="2:13" ht="29.4" thickBot="1" x14ac:dyDescent="0.35">
      <c r="B476" s="387">
        <f t="shared" si="41"/>
        <v>27</v>
      </c>
      <c r="C476" s="396" t="s">
        <v>1258</v>
      </c>
      <c r="E476" s="387">
        <f t="shared" si="42"/>
        <v>27</v>
      </c>
      <c r="F476" s="396" t="s">
        <v>1258</v>
      </c>
      <c r="I476" s="390">
        <f t="shared" si="43"/>
        <v>11</v>
      </c>
      <c r="J476" s="393" t="s">
        <v>650</v>
      </c>
      <c r="L476" s="449">
        <f t="shared" si="39"/>
        <v>417</v>
      </c>
      <c r="M476" s="457" t="s">
        <v>1658</v>
      </c>
    </row>
    <row r="477" spans="2:13" ht="29.4" thickBot="1" x14ac:dyDescent="0.35">
      <c r="B477" s="387">
        <f t="shared" si="41"/>
        <v>28</v>
      </c>
      <c r="C477" s="396" t="s">
        <v>1259</v>
      </c>
      <c r="E477" s="387">
        <f t="shared" si="42"/>
        <v>28</v>
      </c>
      <c r="F477" s="396" t="s">
        <v>1259</v>
      </c>
      <c r="I477" s="390">
        <f t="shared" si="43"/>
        <v>12</v>
      </c>
      <c r="J477" s="393" t="s">
        <v>651</v>
      </c>
      <c r="L477" s="449">
        <f t="shared" si="39"/>
        <v>418</v>
      </c>
      <c r="M477" s="457" t="s">
        <v>1659</v>
      </c>
    </row>
    <row r="478" spans="2:13" ht="29.4" thickBot="1" x14ac:dyDescent="0.35">
      <c r="B478" s="387">
        <f t="shared" si="41"/>
        <v>29</v>
      </c>
      <c r="C478" s="396" t="s">
        <v>1261</v>
      </c>
      <c r="E478" s="387">
        <f t="shared" si="42"/>
        <v>29</v>
      </c>
      <c r="F478" s="396" t="s">
        <v>1261</v>
      </c>
      <c r="I478" s="390">
        <f t="shared" si="43"/>
        <v>13</v>
      </c>
      <c r="J478" s="393" t="s">
        <v>652</v>
      </c>
      <c r="L478" s="449">
        <f t="shared" si="39"/>
        <v>419</v>
      </c>
      <c r="M478" s="457" t="s">
        <v>1660</v>
      </c>
    </row>
    <row r="479" spans="2:13" ht="29.4" thickBot="1" x14ac:dyDescent="0.35">
      <c r="B479" s="387">
        <f t="shared" si="41"/>
        <v>30</v>
      </c>
      <c r="C479" s="396" t="s">
        <v>1262</v>
      </c>
      <c r="E479" s="387">
        <f t="shared" si="42"/>
        <v>30</v>
      </c>
      <c r="F479" s="396" t="s">
        <v>1262</v>
      </c>
      <c r="I479" s="390">
        <f t="shared" si="43"/>
        <v>14</v>
      </c>
      <c r="J479" s="393" t="s">
        <v>693</v>
      </c>
      <c r="L479" s="449">
        <f t="shared" si="39"/>
        <v>420</v>
      </c>
      <c r="M479" s="457" t="s">
        <v>1661</v>
      </c>
    </row>
    <row r="480" spans="2:13" ht="29.4" thickBot="1" x14ac:dyDescent="0.35">
      <c r="B480" s="387">
        <f t="shared" si="41"/>
        <v>31</v>
      </c>
      <c r="C480" s="396" t="s">
        <v>1260</v>
      </c>
      <c r="E480" s="387">
        <f t="shared" si="42"/>
        <v>31</v>
      </c>
      <c r="F480" s="396" t="s">
        <v>1260</v>
      </c>
      <c r="I480" s="390">
        <f t="shared" si="43"/>
        <v>15</v>
      </c>
      <c r="J480" s="393" t="s">
        <v>1148</v>
      </c>
      <c r="L480" s="449">
        <f t="shared" si="39"/>
        <v>421</v>
      </c>
      <c r="M480" s="457" t="s">
        <v>1662</v>
      </c>
    </row>
    <row r="481" spans="2:13" ht="29.4" thickBot="1" x14ac:dyDescent="0.35">
      <c r="B481" s="387">
        <f t="shared" si="41"/>
        <v>32</v>
      </c>
      <c r="C481" s="396" t="s">
        <v>1263</v>
      </c>
      <c r="E481" s="387">
        <f t="shared" si="42"/>
        <v>32</v>
      </c>
      <c r="F481" s="396" t="s">
        <v>1263</v>
      </c>
      <c r="I481" s="387">
        <f t="shared" si="43"/>
        <v>16</v>
      </c>
      <c r="J481" s="396" t="s">
        <v>1585</v>
      </c>
      <c r="L481" s="449">
        <f t="shared" si="39"/>
        <v>422</v>
      </c>
      <c r="M481" s="457" t="s">
        <v>1663</v>
      </c>
    </row>
    <row r="482" spans="2:13" ht="29.4" thickBot="1" x14ac:dyDescent="0.35">
      <c r="B482" s="387">
        <f t="shared" si="41"/>
        <v>33</v>
      </c>
      <c r="C482" s="396" t="s">
        <v>1264</v>
      </c>
      <c r="E482" s="387">
        <f t="shared" si="42"/>
        <v>33</v>
      </c>
      <c r="F482" s="396" t="s">
        <v>1264</v>
      </c>
      <c r="I482" s="387">
        <f t="shared" si="43"/>
        <v>17</v>
      </c>
      <c r="J482" s="396" t="s">
        <v>1586</v>
      </c>
      <c r="L482" s="449">
        <f t="shared" si="39"/>
        <v>423</v>
      </c>
      <c r="M482" s="457" t="s">
        <v>1675</v>
      </c>
    </row>
    <row r="483" spans="2:13" ht="29.4" thickBot="1" x14ac:dyDescent="0.35">
      <c r="B483" s="387">
        <f t="shared" si="41"/>
        <v>34</v>
      </c>
      <c r="C483" s="396" t="s">
        <v>1265</v>
      </c>
      <c r="E483" s="387">
        <f t="shared" si="42"/>
        <v>34</v>
      </c>
      <c r="F483" s="396" t="s">
        <v>1265</v>
      </c>
      <c r="I483" s="387">
        <f t="shared" si="43"/>
        <v>18</v>
      </c>
      <c r="J483" s="396" t="s">
        <v>1584</v>
      </c>
      <c r="L483" s="449">
        <f t="shared" si="39"/>
        <v>424</v>
      </c>
      <c r="M483" s="457" t="s">
        <v>1664</v>
      </c>
    </row>
    <row r="484" spans="2:13" ht="29.4" thickBot="1" x14ac:dyDescent="0.35">
      <c r="B484" s="387">
        <f t="shared" si="41"/>
        <v>35</v>
      </c>
      <c r="C484" s="396" t="s">
        <v>1266</v>
      </c>
      <c r="E484" s="387">
        <f t="shared" si="42"/>
        <v>35</v>
      </c>
      <c r="F484" s="396" t="s">
        <v>1266</v>
      </c>
      <c r="I484" s="387">
        <f t="shared" si="43"/>
        <v>19</v>
      </c>
      <c r="J484" s="396" t="s">
        <v>1277</v>
      </c>
      <c r="K484" s="432" t="s">
        <v>1432</v>
      </c>
      <c r="L484" s="449">
        <f t="shared" si="39"/>
        <v>425</v>
      </c>
      <c r="M484" s="457" t="s">
        <v>1676</v>
      </c>
    </row>
    <row r="485" spans="2:13" ht="29.4" thickBot="1" x14ac:dyDescent="0.35">
      <c r="B485" s="387">
        <f t="shared" si="41"/>
        <v>36</v>
      </c>
      <c r="C485" s="396" t="s">
        <v>1267</v>
      </c>
      <c r="E485" s="387">
        <f t="shared" si="42"/>
        <v>36</v>
      </c>
      <c r="F485" s="396" t="s">
        <v>1267</v>
      </c>
      <c r="I485" s="387">
        <f t="shared" si="43"/>
        <v>20</v>
      </c>
      <c r="J485" s="396" t="s">
        <v>1368</v>
      </c>
      <c r="L485" s="449">
        <f t="shared" si="39"/>
        <v>426</v>
      </c>
      <c r="M485" s="457" t="s">
        <v>1665</v>
      </c>
    </row>
    <row r="486" spans="2:13" ht="29.4" thickBot="1" x14ac:dyDescent="0.35">
      <c r="B486" s="387">
        <f t="shared" si="41"/>
        <v>37</v>
      </c>
      <c r="C486" s="396" t="s">
        <v>1268</v>
      </c>
      <c r="E486" s="387">
        <f t="shared" si="42"/>
        <v>37</v>
      </c>
      <c r="F486" s="396" t="s">
        <v>1268</v>
      </c>
      <c r="L486" s="449">
        <f t="shared" si="39"/>
        <v>427</v>
      </c>
      <c r="M486" s="457" t="s">
        <v>1666</v>
      </c>
    </row>
    <row r="487" spans="2:13" ht="29.4" thickBot="1" x14ac:dyDescent="0.35">
      <c r="B487" s="387">
        <f t="shared" si="41"/>
        <v>38</v>
      </c>
      <c r="C487" s="396" t="s">
        <v>1269</v>
      </c>
      <c r="E487" s="387">
        <f t="shared" si="42"/>
        <v>38</v>
      </c>
      <c r="F487" s="396" t="s">
        <v>1269</v>
      </c>
      <c r="I487" s="386" t="s">
        <v>1150</v>
      </c>
      <c r="L487" s="449">
        <f t="shared" si="39"/>
        <v>428</v>
      </c>
      <c r="M487" s="457" t="s">
        <v>1667</v>
      </c>
    </row>
    <row r="488" spans="2:13" ht="29.4" thickBot="1" x14ac:dyDescent="0.35">
      <c r="B488" s="387">
        <f t="shared" si="41"/>
        <v>39</v>
      </c>
      <c r="C488" s="396" t="s">
        <v>1270</v>
      </c>
      <c r="E488" s="387">
        <f t="shared" si="42"/>
        <v>39</v>
      </c>
      <c r="F488" s="396" t="s">
        <v>1270</v>
      </c>
      <c r="J488" s="389"/>
      <c r="L488" s="449">
        <f t="shared" si="39"/>
        <v>429</v>
      </c>
      <c r="M488" s="457" t="s">
        <v>1668</v>
      </c>
    </row>
    <row r="489" spans="2:13" ht="29.4" thickBot="1" x14ac:dyDescent="0.35">
      <c r="B489" s="387">
        <f t="shared" si="41"/>
        <v>40</v>
      </c>
      <c r="C489" s="396" t="s">
        <v>1277</v>
      </c>
      <c r="E489" s="387">
        <f t="shared" si="42"/>
        <v>40</v>
      </c>
      <c r="F489" s="396" t="s">
        <v>1277</v>
      </c>
      <c r="I489" s="405">
        <f>I488+1</f>
        <v>1</v>
      </c>
      <c r="J489" s="403" t="s">
        <v>1033</v>
      </c>
      <c r="L489" s="449">
        <f t="shared" si="39"/>
        <v>430</v>
      </c>
      <c r="M489" s="457" t="s">
        <v>1669</v>
      </c>
    </row>
    <row r="490" spans="2:13" ht="29.4" thickBot="1" x14ac:dyDescent="0.35">
      <c r="B490" s="387">
        <f t="shared" si="41"/>
        <v>41</v>
      </c>
      <c r="C490" s="396" t="s">
        <v>1368</v>
      </c>
      <c r="E490" s="387">
        <f t="shared" si="42"/>
        <v>41</v>
      </c>
      <c r="F490" s="396" t="s">
        <v>1368</v>
      </c>
      <c r="I490" s="390">
        <f t="shared" ref="I490:I500" si="44">I489+1</f>
        <v>2</v>
      </c>
      <c r="J490" s="393" t="s">
        <v>1034</v>
      </c>
      <c r="L490" s="449">
        <f t="shared" si="39"/>
        <v>431</v>
      </c>
      <c r="M490" s="457" t="s">
        <v>1670</v>
      </c>
    </row>
    <row r="491" spans="2:13" ht="29.4" thickBot="1" x14ac:dyDescent="0.35">
      <c r="I491" s="390">
        <f t="shared" si="44"/>
        <v>3</v>
      </c>
      <c r="J491" s="393" t="s">
        <v>1036</v>
      </c>
      <c r="L491" s="449">
        <f t="shared" si="39"/>
        <v>432</v>
      </c>
      <c r="M491" s="457" t="s">
        <v>1671</v>
      </c>
    </row>
    <row r="492" spans="2:13" ht="29.4" thickBot="1" x14ac:dyDescent="0.35">
      <c r="B492" s="386" t="s">
        <v>1145</v>
      </c>
      <c r="C492" s="399"/>
      <c r="E492" s="386" t="s">
        <v>1145</v>
      </c>
      <c r="F492" s="399"/>
      <c r="I492" s="387">
        <f t="shared" si="44"/>
        <v>4</v>
      </c>
      <c r="J492" s="394" t="s">
        <v>895</v>
      </c>
      <c r="L492" s="449">
        <f t="shared" si="39"/>
        <v>433</v>
      </c>
      <c r="M492" s="457" t="s">
        <v>1672</v>
      </c>
    </row>
    <row r="493" spans="2:13" ht="15" thickBot="1" x14ac:dyDescent="0.35">
      <c r="B493" s="405">
        <v>1</v>
      </c>
      <c r="C493" s="403" t="s">
        <v>813</v>
      </c>
      <c r="E493" s="405">
        <v>1</v>
      </c>
      <c r="F493" s="403" t="s">
        <v>813</v>
      </c>
      <c r="I493" s="390">
        <f t="shared" si="44"/>
        <v>5</v>
      </c>
      <c r="J493" s="393" t="s">
        <v>690</v>
      </c>
      <c r="L493" s="449">
        <f t="shared" si="39"/>
        <v>434</v>
      </c>
      <c r="M493" s="457" t="s">
        <v>1677</v>
      </c>
    </row>
    <row r="494" spans="2:13" ht="29.4" thickBot="1" x14ac:dyDescent="0.35">
      <c r="B494" s="390">
        <f t="shared" ref="B494:B518" si="45">B493+1</f>
        <v>2</v>
      </c>
      <c r="C494" s="393" t="s">
        <v>1146</v>
      </c>
      <c r="E494" s="390">
        <f t="shared" ref="E494:E518" si="46">E493+1</f>
        <v>2</v>
      </c>
      <c r="F494" s="393" t="s">
        <v>1146</v>
      </c>
      <c r="I494" s="390">
        <f t="shared" si="44"/>
        <v>6</v>
      </c>
      <c r="J494" s="393" t="s">
        <v>691</v>
      </c>
      <c r="L494" s="449">
        <f t="shared" si="39"/>
        <v>435</v>
      </c>
      <c r="M494" s="457" t="s">
        <v>1673</v>
      </c>
    </row>
    <row r="495" spans="2:13" ht="29.4" thickBot="1" x14ac:dyDescent="0.35">
      <c r="B495" s="390">
        <f t="shared" si="45"/>
        <v>3</v>
      </c>
      <c r="C495" s="393" t="s">
        <v>1147</v>
      </c>
      <c r="E495" s="390">
        <f t="shared" si="46"/>
        <v>3</v>
      </c>
      <c r="F495" s="393" t="s">
        <v>1147</v>
      </c>
      <c r="I495" s="387">
        <f t="shared" si="44"/>
        <v>7</v>
      </c>
      <c r="J495" s="394" t="s">
        <v>650</v>
      </c>
      <c r="L495" s="449">
        <f t="shared" si="39"/>
        <v>436</v>
      </c>
      <c r="M495" s="457" t="s">
        <v>1674</v>
      </c>
    </row>
    <row r="496" spans="2:13" ht="29.4" thickBot="1" x14ac:dyDescent="0.35">
      <c r="B496" s="390">
        <f t="shared" si="45"/>
        <v>4</v>
      </c>
      <c r="C496" s="393" t="s">
        <v>817</v>
      </c>
      <c r="E496" s="390">
        <f t="shared" si="46"/>
        <v>4</v>
      </c>
      <c r="F496" s="393" t="s">
        <v>817</v>
      </c>
      <c r="I496" s="390">
        <f t="shared" si="44"/>
        <v>8</v>
      </c>
      <c r="J496" s="393" t="s">
        <v>651</v>
      </c>
    </row>
    <row r="497" spans="2:13" ht="15" thickBot="1" x14ac:dyDescent="0.35">
      <c r="B497" s="390">
        <f t="shared" si="45"/>
        <v>5</v>
      </c>
      <c r="C497" s="393" t="s">
        <v>81</v>
      </c>
      <c r="E497" s="390">
        <f t="shared" si="46"/>
        <v>5</v>
      </c>
      <c r="F497" s="393" t="s">
        <v>81</v>
      </c>
      <c r="I497" s="390">
        <f t="shared" si="44"/>
        <v>9</v>
      </c>
      <c r="J497" s="393" t="s">
        <v>652</v>
      </c>
      <c r="L497" s="386" t="s">
        <v>1140</v>
      </c>
    </row>
    <row r="498" spans="2:13" ht="15" thickBot="1" x14ac:dyDescent="0.35">
      <c r="B498" s="390">
        <f t="shared" si="45"/>
        <v>6</v>
      </c>
      <c r="C498" s="393" t="s">
        <v>961</v>
      </c>
      <c r="E498" s="390">
        <f t="shared" si="46"/>
        <v>6</v>
      </c>
      <c r="F498" s="393" t="s">
        <v>961</v>
      </c>
      <c r="I498" s="387">
        <f t="shared" si="44"/>
        <v>10</v>
      </c>
      <c r="J498" s="394" t="s">
        <v>693</v>
      </c>
      <c r="L498" s="405">
        <v>1</v>
      </c>
      <c r="M498" s="397" t="s">
        <v>812</v>
      </c>
    </row>
    <row r="499" spans="2:13" ht="15" thickBot="1" x14ac:dyDescent="0.35">
      <c r="B499" s="390">
        <f t="shared" si="45"/>
        <v>7</v>
      </c>
      <c r="C499" s="393" t="s">
        <v>962</v>
      </c>
      <c r="E499" s="390">
        <f t="shared" si="46"/>
        <v>7</v>
      </c>
      <c r="F499" s="393" t="s">
        <v>962</v>
      </c>
      <c r="I499" s="390">
        <f t="shared" si="44"/>
        <v>11</v>
      </c>
      <c r="J499" s="393" t="s">
        <v>1149</v>
      </c>
      <c r="L499" s="390">
        <f>L498+1</f>
        <v>2</v>
      </c>
      <c r="M499" s="393" t="s">
        <v>813</v>
      </c>
    </row>
    <row r="500" spans="2:13" ht="15" thickBot="1" x14ac:dyDescent="0.35">
      <c r="B500" s="390">
        <f t="shared" si="45"/>
        <v>8</v>
      </c>
      <c r="C500" s="393" t="s">
        <v>895</v>
      </c>
      <c r="E500" s="390">
        <f t="shared" si="46"/>
        <v>8</v>
      </c>
      <c r="F500" s="393" t="s">
        <v>895</v>
      </c>
      <c r="I500" s="387">
        <f t="shared" si="44"/>
        <v>12</v>
      </c>
      <c r="J500" s="394" t="s">
        <v>1402</v>
      </c>
      <c r="L500" s="390">
        <f>L499+1</f>
        <v>3</v>
      </c>
      <c r="M500" s="393" t="s">
        <v>1143</v>
      </c>
    </row>
    <row r="501" spans="2:13" ht="15" thickBot="1" x14ac:dyDescent="0.35">
      <c r="B501" s="390">
        <f t="shared" si="45"/>
        <v>9</v>
      </c>
      <c r="C501" s="393" t="s">
        <v>690</v>
      </c>
      <c r="E501" s="390">
        <f t="shared" si="46"/>
        <v>9</v>
      </c>
      <c r="F501" s="393" t="s">
        <v>690</v>
      </c>
      <c r="L501" s="390">
        <f t="shared" ref="L501:L564" si="47">L500+1</f>
        <v>4</v>
      </c>
      <c r="M501" s="393" t="s">
        <v>1143</v>
      </c>
    </row>
    <row r="502" spans="2:13" ht="15" thickBot="1" x14ac:dyDescent="0.35">
      <c r="B502" s="390">
        <f t="shared" si="45"/>
        <v>10</v>
      </c>
      <c r="C502" s="393" t="s">
        <v>691</v>
      </c>
      <c r="E502" s="390">
        <f t="shared" si="46"/>
        <v>10</v>
      </c>
      <c r="F502" s="393" t="s">
        <v>691</v>
      </c>
      <c r="I502" s="386" t="s">
        <v>1151</v>
      </c>
      <c r="J502" s="389"/>
      <c r="L502" s="390">
        <f t="shared" si="47"/>
        <v>5</v>
      </c>
      <c r="M502" s="393" t="s">
        <v>62</v>
      </c>
    </row>
    <row r="503" spans="2:13" ht="15" thickBot="1" x14ac:dyDescent="0.35">
      <c r="B503" s="390">
        <f t="shared" si="45"/>
        <v>11</v>
      </c>
      <c r="C503" s="393" t="s">
        <v>650</v>
      </c>
      <c r="E503" s="390">
        <f t="shared" si="46"/>
        <v>11</v>
      </c>
      <c r="F503" s="393" t="s">
        <v>650</v>
      </c>
      <c r="J503" s="389"/>
      <c r="L503" s="390">
        <f t="shared" si="47"/>
        <v>6</v>
      </c>
      <c r="M503" s="393" t="s">
        <v>64</v>
      </c>
    </row>
    <row r="504" spans="2:13" ht="29.4" thickBot="1" x14ac:dyDescent="0.35">
      <c r="B504" s="390">
        <f t="shared" si="45"/>
        <v>12</v>
      </c>
      <c r="C504" s="393" t="s">
        <v>651</v>
      </c>
      <c r="E504" s="390">
        <f t="shared" si="46"/>
        <v>12</v>
      </c>
      <c r="F504" s="393" t="s">
        <v>651</v>
      </c>
      <c r="I504" s="405">
        <f t="shared" ref="I504:I567" si="48">I503+1</f>
        <v>1</v>
      </c>
      <c r="J504" s="397" t="s">
        <v>993</v>
      </c>
      <c r="L504" s="390">
        <f t="shared" si="47"/>
        <v>7</v>
      </c>
      <c r="M504" s="393" t="s">
        <v>895</v>
      </c>
    </row>
    <row r="505" spans="2:13" ht="29.4" thickBot="1" x14ac:dyDescent="0.35">
      <c r="B505" s="390">
        <f t="shared" si="45"/>
        <v>13</v>
      </c>
      <c r="C505" s="393" t="s">
        <v>652</v>
      </c>
      <c r="E505" s="390">
        <f t="shared" si="46"/>
        <v>13</v>
      </c>
      <c r="F505" s="393" t="s">
        <v>652</v>
      </c>
      <c r="I505" s="390">
        <f t="shared" si="48"/>
        <v>2</v>
      </c>
      <c r="J505" s="392" t="s">
        <v>994</v>
      </c>
      <c r="L505" s="390">
        <f t="shared" si="47"/>
        <v>8</v>
      </c>
      <c r="M505" s="393" t="s">
        <v>690</v>
      </c>
    </row>
    <row r="506" spans="2:13" ht="29.4" thickBot="1" x14ac:dyDescent="0.35">
      <c r="B506" s="390">
        <f t="shared" si="45"/>
        <v>14</v>
      </c>
      <c r="C506" s="393" t="s">
        <v>693</v>
      </c>
      <c r="E506" s="390">
        <f t="shared" si="46"/>
        <v>14</v>
      </c>
      <c r="F506" s="393" t="s">
        <v>693</v>
      </c>
      <c r="I506" s="390">
        <f t="shared" si="48"/>
        <v>3</v>
      </c>
      <c r="J506" s="392" t="s">
        <v>1141</v>
      </c>
      <c r="L506" s="390">
        <f t="shared" si="47"/>
        <v>9</v>
      </c>
      <c r="M506" s="393" t="s">
        <v>691</v>
      </c>
    </row>
    <row r="507" spans="2:13" ht="29.4" thickBot="1" x14ac:dyDescent="0.35">
      <c r="B507" s="390">
        <f t="shared" si="45"/>
        <v>15</v>
      </c>
      <c r="C507" s="393" t="s">
        <v>1148</v>
      </c>
      <c r="E507" s="390">
        <f t="shared" si="46"/>
        <v>15</v>
      </c>
      <c r="F507" s="393" t="s">
        <v>1148</v>
      </c>
      <c r="I507" s="390">
        <f t="shared" si="48"/>
        <v>4</v>
      </c>
      <c r="J507" s="392" t="s">
        <v>1023</v>
      </c>
      <c r="L507" s="390">
        <f t="shared" si="47"/>
        <v>10</v>
      </c>
      <c r="M507" s="393" t="s">
        <v>650</v>
      </c>
    </row>
    <row r="508" spans="2:13" ht="29.4" thickBot="1" x14ac:dyDescent="0.35">
      <c r="B508" s="387">
        <f t="shared" si="45"/>
        <v>16</v>
      </c>
      <c r="C508" s="396" t="s">
        <v>1585</v>
      </c>
      <c r="E508" s="387">
        <f t="shared" si="46"/>
        <v>16</v>
      </c>
      <c r="F508" s="396" t="s">
        <v>1585</v>
      </c>
      <c r="I508" s="390">
        <f t="shared" si="48"/>
        <v>5</v>
      </c>
      <c r="J508" s="392" t="s">
        <v>1024</v>
      </c>
      <c r="L508" s="390">
        <f t="shared" si="47"/>
        <v>11</v>
      </c>
      <c r="M508" s="393" t="s">
        <v>651</v>
      </c>
    </row>
    <row r="509" spans="2:13" ht="29.4" thickBot="1" x14ac:dyDescent="0.35">
      <c r="B509" s="387">
        <f t="shared" si="45"/>
        <v>17</v>
      </c>
      <c r="C509" s="396" t="s">
        <v>1586</v>
      </c>
      <c r="E509" s="387">
        <f t="shared" si="46"/>
        <v>17</v>
      </c>
      <c r="F509" s="396" t="s">
        <v>1586</v>
      </c>
      <c r="I509" s="390">
        <f t="shared" si="48"/>
        <v>6</v>
      </c>
      <c r="J509" s="392" t="s">
        <v>1025</v>
      </c>
      <c r="L509" s="390">
        <f t="shared" si="47"/>
        <v>12</v>
      </c>
      <c r="M509" s="393" t="s">
        <v>652</v>
      </c>
    </row>
    <row r="510" spans="2:13" ht="29.4" thickBot="1" x14ac:dyDescent="0.35">
      <c r="B510" s="387">
        <f t="shared" si="45"/>
        <v>18</v>
      </c>
      <c r="C510" s="396" t="s">
        <v>1584</v>
      </c>
      <c r="E510" s="387">
        <f t="shared" si="46"/>
        <v>18</v>
      </c>
      <c r="F510" s="396" t="s">
        <v>1584</v>
      </c>
      <c r="I510" s="390">
        <f t="shared" si="48"/>
        <v>7</v>
      </c>
      <c r="J510" s="392" t="s">
        <v>1026</v>
      </c>
      <c r="L510" s="390">
        <f t="shared" si="47"/>
        <v>13</v>
      </c>
      <c r="M510" s="393" t="s">
        <v>693</v>
      </c>
    </row>
    <row r="511" spans="2:13" ht="15" thickBot="1" x14ac:dyDescent="0.35">
      <c r="B511" s="387">
        <f t="shared" si="45"/>
        <v>19</v>
      </c>
      <c r="C511" s="396" t="s">
        <v>1250</v>
      </c>
      <c r="D511" s="432" t="s">
        <v>1432</v>
      </c>
      <c r="E511" s="387">
        <f t="shared" si="46"/>
        <v>19</v>
      </c>
      <c r="F511" s="396" t="s">
        <v>1250</v>
      </c>
      <c r="G511" s="432" t="s">
        <v>1432</v>
      </c>
      <c r="I511" s="390">
        <f t="shared" si="48"/>
        <v>8</v>
      </c>
      <c r="J511" s="392" t="s">
        <v>106</v>
      </c>
      <c r="L511" s="390">
        <f t="shared" si="47"/>
        <v>14</v>
      </c>
      <c r="M511" s="393" t="s">
        <v>1144</v>
      </c>
    </row>
    <row r="512" spans="2:13" ht="29.4" thickBot="1" x14ac:dyDescent="0.35">
      <c r="B512" s="387">
        <f t="shared" si="45"/>
        <v>20</v>
      </c>
      <c r="C512" s="396" t="s">
        <v>1251</v>
      </c>
      <c r="E512" s="387">
        <f t="shared" si="46"/>
        <v>20</v>
      </c>
      <c r="F512" s="396" t="s">
        <v>1251</v>
      </c>
      <c r="I512" s="390">
        <f t="shared" si="48"/>
        <v>9</v>
      </c>
      <c r="J512" s="392" t="s">
        <v>982</v>
      </c>
      <c r="L512" s="390">
        <f t="shared" si="47"/>
        <v>15</v>
      </c>
      <c r="M512" s="393" t="s">
        <v>685</v>
      </c>
    </row>
    <row r="513" spans="2:14" ht="29.4" thickBot="1" x14ac:dyDescent="0.35">
      <c r="B513" s="387">
        <f t="shared" si="45"/>
        <v>21</v>
      </c>
      <c r="C513" s="396" t="s">
        <v>1252</v>
      </c>
      <c r="E513" s="387">
        <f t="shared" si="46"/>
        <v>21</v>
      </c>
      <c r="F513" s="396" t="s">
        <v>1252</v>
      </c>
      <c r="I513" s="390">
        <f t="shared" si="48"/>
        <v>10</v>
      </c>
      <c r="J513" s="392" t="s">
        <v>1028</v>
      </c>
      <c r="L513" s="387">
        <f t="shared" si="47"/>
        <v>16</v>
      </c>
      <c r="M513" s="394" t="s">
        <v>1582</v>
      </c>
      <c r="N513" s="432" t="s">
        <v>1432</v>
      </c>
    </row>
    <row r="514" spans="2:14" ht="29.4" thickBot="1" x14ac:dyDescent="0.35">
      <c r="B514" s="387">
        <f t="shared" si="45"/>
        <v>22</v>
      </c>
      <c r="C514" s="396" t="s">
        <v>1253</v>
      </c>
      <c r="E514" s="387">
        <f t="shared" si="46"/>
        <v>22</v>
      </c>
      <c r="F514" s="396" t="s">
        <v>1253</v>
      </c>
      <c r="I514" s="390">
        <f t="shared" si="48"/>
        <v>11</v>
      </c>
      <c r="J514" s="392" t="s">
        <v>1029</v>
      </c>
      <c r="L514" s="387">
        <f t="shared" si="47"/>
        <v>17</v>
      </c>
      <c r="M514" s="394" t="s">
        <v>1583</v>
      </c>
    </row>
    <row r="515" spans="2:14" ht="15" thickBot="1" x14ac:dyDescent="0.35">
      <c r="B515" s="387">
        <f t="shared" si="45"/>
        <v>23</v>
      </c>
      <c r="C515" s="396" t="s">
        <v>1254</v>
      </c>
      <c r="E515" s="387">
        <f t="shared" si="46"/>
        <v>23</v>
      </c>
      <c r="F515" s="396" t="s">
        <v>1254</v>
      </c>
      <c r="I515" s="390">
        <f t="shared" si="48"/>
        <v>12</v>
      </c>
      <c r="J515" s="392" t="s">
        <v>113</v>
      </c>
      <c r="L515" s="387">
        <f t="shared" si="47"/>
        <v>18</v>
      </c>
      <c r="M515" s="394" t="s">
        <v>1585</v>
      </c>
    </row>
    <row r="516" spans="2:14" ht="29.4" thickBot="1" x14ac:dyDescent="0.35">
      <c r="B516" s="387">
        <f t="shared" si="45"/>
        <v>24</v>
      </c>
      <c r="C516" s="396" t="s">
        <v>1255</v>
      </c>
      <c r="E516" s="387">
        <f t="shared" si="46"/>
        <v>24</v>
      </c>
      <c r="F516" s="396" t="s">
        <v>1255</v>
      </c>
      <c r="I516" s="390">
        <f t="shared" si="48"/>
        <v>13</v>
      </c>
      <c r="J516" s="392" t="s">
        <v>980</v>
      </c>
      <c r="L516" s="387">
        <f t="shared" si="47"/>
        <v>19</v>
      </c>
      <c r="M516" s="394" t="s">
        <v>1586</v>
      </c>
    </row>
    <row r="517" spans="2:14" ht="29.4" thickBot="1" x14ac:dyDescent="0.35">
      <c r="B517" s="387">
        <f t="shared" si="45"/>
        <v>25</v>
      </c>
      <c r="C517" s="396" t="s">
        <v>1277</v>
      </c>
      <c r="E517" s="387">
        <f t="shared" si="46"/>
        <v>25</v>
      </c>
      <c r="F517" s="396" t="s">
        <v>1277</v>
      </c>
      <c r="I517" s="390">
        <f t="shared" si="48"/>
        <v>14</v>
      </c>
      <c r="J517" s="392" t="s">
        <v>981</v>
      </c>
      <c r="L517" s="387">
        <f t="shared" si="47"/>
        <v>20</v>
      </c>
      <c r="M517" s="394" t="s">
        <v>1584</v>
      </c>
    </row>
    <row r="518" spans="2:14" ht="15" thickBot="1" x14ac:dyDescent="0.35">
      <c r="B518" s="387">
        <f t="shared" si="45"/>
        <v>26</v>
      </c>
      <c r="C518" s="396" t="s">
        <v>1368</v>
      </c>
      <c r="E518" s="387">
        <f t="shared" si="46"/>
        <v>26</v>
      </c>
      <c r="F518" s="396" t="s">
        <v>1368</v>
      </c>
      <c r="I518" s="390">
        <f t="shared" si="48"/>
        <v>15</v>
      </c>
      <c r="J518" s="392" t="s">
        <v>646</v>
      </c>
      <c r="L518" s="387">
        <f t="shared" si="47"/>
        <v>21</v>
      </c>
      <c r="M518" s="394" t="s">
        <v>1277</v>
      </c>
    </row>
    <row r="519" spans="2:14" ht="15" thickBot="1" x14ac:dyDescent="0.35">
      <c r="I519" s="390">
        <f t="shared" si="48"/>
        <v>16</v>
      </c>
      <c r="J519" s="392" t="s">
        <v>716</v>
      </c>
      <c r="L519" s="387">
        <f t="shared" si="47"/>
        <v>22</v>
      </c>
      <c r="M519" s="394" t="s">
        <v>1368</v>
      </c>
    </row>
    <row r="520" spans="2:14" ht="29.4" thickBot="1" x14ac:dyDescent="0.35">
      <c r="B520" s="386" t="s">
        <v>1150</v>
      </c>
      <c r="E520" s="386" t="s">
        <v>1150</v>
      </c>
      <c r="I520" s="390">
        <f t="shared" si="48"/>
        <v>17</v>
      </c>
      <c r="J520" s="392" t="s">
        <v>1021</v>
      </c>
      <c r="L520" s="387">
        <f t="shared" si="47"/>
        <v>23</v>
      </c>
      <c r="M520" s="394" t="s">
        <v>1625</v>
      </c>
    </row>
    <row r="521" spans="2:14" ht="29.4" thickBot="1" x14ac:dyDescent="0.35">
      <c r="C521" s="389"/>
      <c r="F521" s="389"/>
      <c r="I521" s="390">
        <f t="shared" si="48"/>
        <v>18</v>
      </c>
      <c r="J521" s="392" t="s">
        <v>1022</v>
      </c>
      <c r="L521" s="387">
        <f t="shared" si="47"/>
        <v>24</v>
      </c>
      <c r="M521" s="394" t="s">
        <v>1629</v>
      </c>
    </row>
    <row r="522" spans="2:14" ht="29.4" thickBot="1" x14ac:dyDescent="0.35">
      <c r="B522" s="405">
        <f>B521+1</f>
        <v>1</v>
      </c>
      <c r="C522" s="403" t="s">
        <v>1033</v>
      </c>
      <c r="E522" s="405">
        <f>E521+1</f>
        <v>1</v>
      </c>
      <c r="F522" s="403" t="s">
        <v>1033</v>
      </c>
      <c r="I522" s="390">
        <f t="shared" si="48"/>
        <v>19</v>
      </c>
      <c r="J522" s="392" t="s">
        <v>990</v>
      </c>
      <c r="L522" s="387">
        <f t="shared" si="47"/>
        <v>25</v>
      </c>
      <c r="M522" s="394" t="s">
        <v>1630</v>
      </c>
    </row>
    <row r="523" spans="2:14" ht="29.4" thickBot="1" x14ac:dyDescent="0.35">
      <c r="B523" s="390">
        <f t="shared" ref="B523:B539" si="49">B522+1</f>
        <v>2</v>
      </c>
      <c r="C523" s="393" t="s">
        <v>1034</v>
      </c>
      <c r="E523" s="390">
        <f t="shared" ref="E523:E540" si="50">E522+1</f>
        <v>2</v>
      </c>
      <c r="F523" s="393" t="s">
        <v>1034</v>
      </c>
      <c r="I523" s="390">
        <f t="shared" si="48"/>
        <v>20</v>
      </c>
      <c r="J523" s="392" t="s">
        <v>1005</v>
      </c>
      <c r="L523" s="387">
        <f t="shared" si="47"/>
        <v>26</v>
      </c>
      <c r="M523" s="394" t="s">
        <v>1631</v>
      </c>
    </row>
    <row r="524" spans="2:14" ht="29.4" thickBot="1" x14ac:dyDescent="0.35">
      <c r="B524" s="390">
        <f t="shared" si="49"/>
        <v>3</v>
      </c>
      <c r="C524" s="393" t="s">
        <v>1036</v>
      </c>
      <c r="E524" s="390">
        <f t="shared" si="50"/>
        <v>3</v>
      </c>
      <c r="F524" s="393" t="s">
        <v>1036</v>
      </c>
      <c r="I524" s="390">
        <f t="shared" si="48"/>
        <v>21</v>
      </c>
      <c r="J524" s="392" t="s">
        <v>1006</v>
      </c>
      <c r="L524" s="387">
        <f t="shared" si="47"/>
        <v>27</v>
      </c>
      <c r="M524" s="394" t="s">
        <v>1632</v>
      </c>
    </row>
    <row r="525" spans="2:14" ht="29.4" thickBot="1" x14ac:dyDescent="0.35">
      <c r="B525" s="390">
        <f t="shared" si="49"/>
        <v>4</v>
      </c>
      <c r="C525" s="393" t="s">
        <v>895</v>
      </c>
      <c r="E525" s="387">
        <f t="shared" si="50"/>
        <v>4</v>
      </c>
      <c r="F525" s="394" t="s">
        <v>895</v>
      </c>
      <c r="I525" s="390">
        <f t="shared" si="48"/>
        <v>22</v>
      </c>
      <c r="J525" s="392" t="s">
        <v>1007</v>
      </c>
      <c r="L525" s="387">
        <f t="shared" si="47"/>
        <v>28</v>
      </c>
      <c r="M525" s="394" t="s">
        <v>1633</v>
      </c>
    </row>
    <row r="526" spans="2:14" ht="29.4" thickBot="1" x14ac:dyDescent="0.35">
      <c r="B526" s="390">
        <f t="shared" si="49"/>
        <v>5</v>
      </c>
      <c r="C526" s="393" t="s">
        <v>690</v>
      </c>
      <c r="E526" s="390">
        <f t="shared" si="50"/>
        <v>5</v>
      </c>
      <c r="F526" s="393" t="s">
        <v>690</v>
      </c>
      <c r="I526" s="390">
        <f t="shared" si="48"/>
        <v>23</v>
      </c>
      <c r="J526" s="392" t="s">
        <v>1008</v>
      </c>
      <c r="L526" s="387">
        <f t="shared" si="47"/>
        <v>29</v>
      </c>
      <c r="M526" s="394" t="s">
        <v>1634</v>
      </c>
    </row>
    <row r="527" spans="2:14" ht="29.4" thickBot="1" x14ac:dyDescent="0.35">
      <c r="B527" s="390">
        <f t="shared" si="49"/>
        <v>6</v>
      </c>
      <c r="C527" s="393" t="s">
        <v>691</v>
      </c>
      <c r="E527" s="390">
        <f t="shared" si="50"/>
        <v>6</v>
      </c>
      <c r="F527" s="393" t="s">
        <v>691</v>
      </c>
      <c r="I527" s="390">
        <f t="shared" si="48"/>
        <v>24</v>
      </c>
      <c r="J527" s="392" t="s">
        <v>1009</v>
      </c>
      <c r="L527" s="387">
        <f t="shared" si="47"/>
        <v>30</v>
      </c>
      <c r="M527" s="394" t="s">
        <v>1635</v>
      </c>
    </row>
    <row r="528" spans="2:14" ht="29.4" thickBot="1" x14ac:dyDescent="0.35">
      <c r="B528" s="390">
        <f t="shared" si="49"/>
        <v>7</v>
      </c>
      <c r="C528" s="393" t="s">
        <v>650</v>
      </c>
      <c r="E528" s="387">
        <f t="shared" si="50"/>
        <v>7</v>
      </c>
      <c r="F528" s="394" t="s">
        <v>650</v>
      </c>
      <c r="I528" s="390">
        <f t="shared" si="48"/>
        <v>25</v>
      </c>
      <c r="J528" s="392" t="s">
        <v>1010</v>
      </c>
      <c r="L528" s="387">
        <f t="shared" si="47"/>
        <v>31</v>
      </c>
      <c r="M528" s="394" t="s">
        <v>1636</v>
      </c>
    </row>
    <row r="529" spans="2:13" ht="15" thickBot="1" x14ac:dyDescent="0.35">
      <c r="B529" s="390">
        <f t="shared" si="49"/>
        <v>8</v>
      </c>
      <c r="C529" s="393" t="s">
        <v>651</v>
      </c>
      <c r="E529" s="390">
        <f t="shared" si="50"/>
        <v>8</v>
      </c>
      <c r="F529" s="393" t="s">
        <v>651</v>
      </c>
      <c r="I529" s="390">
        <f t="shared" si="48"/>
        <v>26</v>
      </c>
      <c r="J529" s="392" t="s">
        <v>989</v>
      </c>
      <c r="L529" s="387">
        <f t="shared" si="47"/>
        <v>32</v>
      </c>
      <c r="M529" s="394" t="s">
        <v>1647</v>
      </c>
    </row>
    <row r="530" spans="2:13" ht="29.4" thickBot="1" x14ac:dyDescent="0.35">
      <c r="B530" s="390">
        <f t="shared" si="49"/>
        <v>9</v>
      </c>
      <c r="C530" s="393" t="s">
        <v>652</v>
      </c>
      <c r="E530" s="390">
        <f t="shared" si="50"/>
        <v>9</v>
      </c>
      <c r="F530" s="393" t="s">
        <v>652</v>
      </c>
      <c r="I530" s="390">
        <f t="shared" si="48"/>
        <v>27</v>
      </c>
      <c r="J530" s="392" t="s">
        <v>991</v>
      </c>
      <c r="L530" s="387">
        <f t="shared" si="47"/>
        <v>33</v>
      </c>
      <c r="M530" s="394" t="s">
        <v>1626</v>
      </c>
    </row>
    <row r="531" spans="2:13" ht="29.4" thickBot="1" x14ac:dyDescent="0.35">
      <c r="B531" s="390">
        <f t="shared" si="49"/>
        <v>10</v>
      </c>
      <c r="C531" s="393" t="s">
        <v>693</v>
      </c>
      <c r="E531" s="387">
        <f t="shared" si="50"/>
        <v>10</v>
      </c>
      <c r="F531" s="394" t="s">
        <v>693</v>
      </c>
      <c r="I531" s="390">
        <f t="shared" si="48"/>
        <v>28</v>
      </c>
      <c r="J531" s="392" t="s">
        <v>992</v>
      </c>
      <c r="L531" s="387">
        <f t="shared" si="47"/>
        <v>34</v>
      </c>
      <c r="M531" s="394" t="s">
        <v>1637</v>
      </c>
    </row>
    <row r="532" spans="2:13" ht="15" thickBot="1" x14ac:dyDescent="0.35">
      <c r="B532" s="390">
        <f t="shared" si="49"/>
        <v>11</v>
      </c>
      <c r="C532" s="393" t="s">
        <v>1149</v>
      </c>
      <c r="E532" s="390">
        <f t="shared" si="50"/>
        <v>11</v>
      </c>
      <c r="F532" s="393" t="s">
        <v>1149</v>
      </c>
      <c r="I532" s="390">
        <f t="shared" si="48"/>
        <v>29</v>
      </c>
      <c r="J532" s="392" t="s">
        <v>1012</v>
      </c>
      <c r="L532" s="387">
        <f t="shared" si="47"/>
        <v>35</v>
      </c>
      <c r="M532" s="394" t="s">
        <v>1648</v>
      </c>
    </row>
    <row r="533" spans="2:13" ht="29.4" thickBot="1" x14ac:dyDescent="0.35">
      <c r="B533" s="387">
        <f t="shared" si="49"/>
        <v>12</v>
      </c>
      <c r="C533" s="394" t="s">
        <v>1412</v>
      </c>
      <c r="E533" s="387">
        <f t="shared" si="50"/>
        <v>12</v>
      </c>
      <c r="F533" s="394" t="s">
        <v>1402</v>
      </c>
      <c r="I533" s="390">
        <f t="shared" si="48"/>
        <v>30</v>
      </c>
      <c r="J533" s="392" t="s">
        <v>995</v>
      </c>
      <c r="L533" s="387">
        <f t="shared" si="47"/>
        <v>36</v>
      </c>
      <c r="M533" s="394" t="s">
        <v>1628</v>
      </c>
    </row>
    <row r="534" spans="2:13" ht="29.4" thickBot="1" x14ac:dyDescent="0.35">
      <c r="B534" s="387">
        <f t="shared" si="49"/>
        <v>13</v>
      </c>
      <c r="C534" s="394" t="s">
        <v>1413</v>
      </c>
      <c r="E534" s="387">
        <f t="shared" si="50"/>
        <v>13</v>
      </c>
      <c r="F534" s="394" t="s">
        <v>1412</v>
      </c>
      <c r="I534" s="390">
        <f t="shared" si="48"/>
        <v>31</v>
      </c>
      <c r="J534" s="392" t="s">
        <v>996</v>
      </c>
      <c r="L534" s="387">
        <f t="shared" si="47"/>
        <v>37</v>
      </c>
      <c r="M534" s="394" t="s">
        <v>1638</v>
      </c>
    </row>
    <row r="535" spans="2:13" ht="29.4" thickBot="1" x14ac:dyDescent="0.35">
      <c r="B535" s="387">
        <f t="shared" si="49"/>
        <v>14</v>
      </c>
      <c r="C535" s="394" t="s">
        <v>1414</v>
      </c>
      <c r="E535" s="387">
        <f t="shared" si="50"/>
        <v>14</v>
      </c>
      <c r="F535" s="394" t="s">
        <v>1413</v>
      </c>
      <c r="I535" s="390">
        <f t="shared" si="48"/>
        <v>32</v>
      </c>
      <c r="J535" s="392" t="s">
        <v>997</v>
      </c>
      <c r="L535" s="387">
        <f t="shared" si="47"/>
        <v>38</v>
      </c>
      <c r="M535" s="394" t="s">
        <v>1639</v>
      </c>
    </row>
    <row r="536" spans="2:13" ht="29.4" thickBot="1" x14ac:dyDescent="0.35">
      <c r="B536" s="387">
        <f t="shared" si="49"/>
        <v>15</v>
      </c>
      <c r="C536" s="394" t="s">
        <v>1415</v>
      </c>
      <c r="E536" s="387">
        <f t="shared" si="50"/>
        <v>15</v>
      </c>
      <c r="F536" s="394" t="s">
        <v>1414</v>
      </c>
      <c r="I536" s="390">
        <f t="shared" si="48"/>
        <v>33</v>
      </c>
      <c r="J536" s="392" t="s">
        <v>998</v>
      </c>
      <c r="L536" s="387">
        <f t="shared" si="47"/>
        <v>39</v>
      </c>
      <c r="M536" s="394" t="s">
        <v>1640</v>
      </c>
    </row>
    <row r="537" spans="2:13" ht="29.4" thickBot="1" x14ac:dyDescent="0.35">
      <c r="B537" s="387">
        <f t="shared" si="49"/>
        <v>16</v>
      </c>
      <c r="C537" s="394" t="s">
        <v>1416</v>
      </c>
      <c r="E537" s="387">
        <f t="shared" si="50"/>
        <v>16</v>
      </c>
      <c r="F537" s="394" t="s">
        <v>1415</v>
      </c>
      <c r="I537" s="390">
        <f t="shared" si="48"/>
        <v>34</v>
      </c>
      <c r="J537" s="392" t="s">
        <v>1004</v>
      </c>
      <c r="L537" s="387">
        <f t="shared" si="47"/>
        <v>40</v>
      </c>
      <c r="M537" s="394" t="s">
        <v>1641</v>
      </c>
    </row>
    <row r="538" spans="2:13" ht="29.4" thickBot="1" x14ac:dyDescent="0.35">
      <c r="B538" s="387">
        <f t="shared" si="49"/>
        <v>17</v>
      </c>
      <c r="C538" s="394" t="s">
        <v>1417</v>
      </c>
      <c r="E538" s="387">
        <f t="shared" si="50"/>
        <v>17</v>
      </c>
      <c r="F538" s="394" t="s">
        <v>1416</v>
      </c>
      <c r="I538" s="390">
        <f t="shared" si="48"/>
        <v>35</v>
      </c>
      <c r="J538" s="392" t="s">
        <v>999</v>
      </c>
      <c r="L538" s="387">
        <f t="shared" si="47"/>
        <v>41</v>
      </c>
      <c r="M538" s="394" t="s">
        <v>1642</v>
      </c>
    </row>
    <row r="539" spans="2:13" ht="29.4" thickBot="1" x14ac:dyDescent="0.35">
      <c r="B539" s="387">
        <f t="shared" si="49"/>
        <v>18</v>
      </c>
      <c r="C539" s="394" t="s">
        <v>1418</v>
      </c>
      <c r="E539" s="387">
        <f t="shared" si="50"/>
        <v>18</v>
      </c>
      <c r="F539" s="394" t="s">
        <v>1417</v>
      </c>
      <c r="I539" s="390">
        <f t="shared" si="48"/>
        <v>36</v>
      </c>
      <c r="J539" s="392" t="s">
        <v>1000</v>
      </c>
      <c r="L539" s="387">
        <f t="shared" si="47"/>
        <v>42</v>
      </c>
      <c r="M539" s="394" t="s">
        <v>1642</v>
      </c>
    </row>
    <row r="540" spans="2:13" ht="29.4" thickBot="1" x14ac:dyDescent="0.35">
      <c r="E540" s="387">
        <f t="shared" si="50"/>
        <v>19</v>
      </c>
      <c r="F540" s="394" t="s">
        <v>1418</v>
      </c>
      <c r="I540" s="390">
        <f t="shared" si="48"/>
        <v>37</v>
      </c>
      <c r="J540" s="392" t="s">
        <v>1001</v>
      </c>
      <c r="L540" s="387">
        <f t="shared" si="47"/>
        <v>43</v>
      </c>
      <c r="M540" s="394" t="s">
        <v>1649</v>
      </c>
    </row>
    <row r="541" spans="2:13" ht="29.4" thickBot="1" x14ac:dyDescent="0.35">
      <c r="B541" s="386" t="s">
        <v>1151</v>
      </c>
      <c r="C541" s="389"/>
      <c r="I541" s="390">
        <f t="shared" si="48"/>
        <v>38</v>
      </c>
      <c r="J541" s="392" t="s">
        <v>1002</v>
      </c>
      <c r="L541" s="387">
        <f t="shared" si="47"/>
        <v>44</v>
      </c>
      <c r="M541" s="394" t="s">
        <v>1627</v>
      </c>
    </row>
    <row r="542" spans="2:13" ht="29.4" thickBot="1" x14ac:dyDescent="0.35">
      <c r="C542" s="389"/>
      <c r="E542" s="386" t="s">
        <v>1151</v>
      </c>
      <c r="F542" s="389"/>
      <c r="I542" s="390">
        <f t="shared" si="48"/>
        <v>39</v>
      </c>
      <c r="J542" s="392" t="s">
        <v>1003</v>
      </c>
      <c r="L542" s="387">
        <f t="shared" si="47"/>
        <v>45</v>
      </c>
      <c r="M542" s="394" t="s">
        <v>1643</v>
      </c>
    </row>
    <row r="543" spans="2:13" ht="43.8" thickBot="1" x14ac:dyDescent="0.35">
      <c r="B543" s="405">
        <f t="shared" ref="B543:B606" si="51">B542+1</f>
        <v>1</v>
      </c>
      <c r="C543" s="397" t="s">
        <v>993</v>
      </c>
      <c r="F543" s="389"/>
      <c r="I543" s="390">
        <f t="shared" si="48"/>
        <v>40</v>
      </c>
      <c r="J543" s="392" t="s">
        <v>1011</v>
      </c>
      <c r="L543" s="387">
        <f t="shared" si="47"/>
        <v>46</v>
      </c>
      <c r="M543" s="394" t="s">
        <v>1644</v>
      </c>
    </row>
    <row r="544" spans="2:13" ht="29.4" thickBot="1" x14ac:dyDescent="0.35">
      <c r="B544" s="390">
        <f t="shared" si="51"/>
        <v>2</v>
      </c>
      <c r="C544" s="392" t="s">
        <v>994</v>
      </c>
      <c r="E544" s="405">
        <f t="shared" ref="E544:E607" si="52">E543+1</f>
        <v>1</v>
      </c>
      <c r="F544" s="397" t="s">
        <v>993</v>
      </c>
      <c r="I544" s="390">
        <f t="shared" si="48"/>
        <v>41</v>
      </c>
      <c r="J544" s="392" t="s">
        <v>1013</v>
      </c>
      <c r="L544" s="387">
        <f t="shared" si="47"/>
        <v>47</v>
      </c>
      <c r="M544" s="394" t="s">
        <v>1645</v>
      </c>
    </row>
    <row r="545" spans="2:13" ht="29.4" thickBot="1" x14ac:dyDescent="0.35">
      <c r="B545" s="390">
        <f t="shared" si="51"/>
        <v>3</v>
      </c>
      <c r="C545" s="392" t="s">
        <v>1141</v>
      </c>
      <c r="E545" s="390">
        <f t="shared" si="52"/>
        <v>2</v>
      </c>
      <c r="F545" s="392" t="s">
        <v>994</v>
      </c>
      <c r="I545" s="390">
        <f t="shared" si="48"/>
        <v>42</v>
      </c>
      <c r="J545" s="392" t="s">
        <v>1027</v>
      </c>
      <c r="L545" s="387">
        <f t="shared" si="47"/>
        <v>48</v>
      </c>
      <c r="M545" s="394" t="s">
        <v>1650</v>
      </c>
    </row>
    <row r="546" spans="2:13" ht="29.4" thickBot="1" x14ac:dyDescent="0.35">
      <c r="B546" s="390">
        <f t="shared" si="51"/>
        <v>4</v>
      </c>
      <c r="C546" s="392" t="s">
        <v>1023</v>
      </c>
      <c r="E546" s="390">
        <f t="shared" si="52"/>
        <v>3</v>
      </c>
      <c r="F546" s="392" t="s">
        <v>1141</v>
      </c>
      <c r="I546" s="390">
        <f t="shared" si="48"/>
        <v>43</v>
      </c>
      <c r="J546" s="392" t="s">
        <v>1014</v>
      </c>
      <c r="L546" s="387">
        <f t="shared" si="47"/>
        <v>49</v>
      </c>
      <c r="M546" s="394" t="s">
        <v>1646</v>
      </c>
    </row>
    <row r="547" spans="2:13" ht="29.4" thickBot="1" x14ac:dyDescent="0.35">
      <c r="B547" s="390">
        <f t="shared" si="51"/>
        <v>5</v>
      </c>
      <c r="C547" s="392" t="s">
        <v>1024</v>
      </c>
      <c r="E547" s="390">
        <f t="shared" si="52"/>
        <v>4</v>
      </c>
      <c r="F547" s="392" t="s">
        <v>1023</v>
      </c>
      <c r="I547" s="390">
        <f t="shared" si="48"/>
        <v>44</v>
      </c>
      <c r="J547" s="392" t="s">
        <v>1015</v>
      </c>
      <c r="L547" s="387">
        <f t="shared" si="47"/>
        <v>50</v>
      </c>
      <c r="M547" s="394" t="s">
        <v>1652</v>
      </c>
    </row>
    <row r="548" spans="2:13" ht="43.8" thickBot="1" x14ac:dyDescent="0.35">
      <c r="B548" s="390">
        <f t="shared" si="51"/>
        <v>6</v>
      </c>
      <c r="C548" s="392" t="s">
        <v>1025</v>
      </c>
      <c r="E548" s="390">
        <f t="shared" si="52"/>
        <v>5</v>
      </c>
      <c r="F548" s="392" t="s">
        <v>1024</v>
      </c>
      <c r="I548" s="390">
        <f t="shared" si="48"/>
        <v>45</v>
      </c>
      <c r="J548" s="392" t="s">
        <v>1016</v>
      </c>
      <c r="L548" s="387">
        <f t="shared" si="47"/>
        <v>51</v>
      </c>
      <c r="M548" s="394" t="s">
        <v>1653</v>
      </c>
    </row>
    <row r="549" spans="2:13" ht="43.8" thickBot="1" x14ac:dyDescent="0.35">
      <c r="B549" s="390">
        <f t="shared" si="51"/>
        <v>7</v>
      </c>
      <c r="C549" s="392" t="s">
        <v>1026</v>
      </c>
      <c r="E549" s="390">
        <f t="shared" si="52"/>
        <v>6</v>
      </c>
      <c r="F549" s="392" t="s">
        <v>1025</v>
      </c>
      <c r="I549" s="390">
        <f t="shared" si="48"/>
        <v>46</v>
      </c>
      <c r="J549" s="392" t="s">
        <v>1017</v>
      </c>
      <c r="L549" s="387">
        <f t="shared" si="47"/>
        <v>52</v>
      </c>
      <c r="M549" s="394" t="s">
        <v>1678</v>
      </c>
    </row>
    <row r="550" spans="2:13" ht="43.8" thickBot="1" x14ac:dyDescent="0.35">
      <c r="B550" s="390">
        <f t="shared" si="51"/>
        <v>8</v>
      </c>
      <c r="C550" s="392" t="s">
        <v>106</v>
      </c>
      <c r="E550" s="390">
        <f t="shared" si="52"/>
        <v>7</v>
      </c>
      <c r="F550" s="392" t="s">
        <v>1026</v>
      </c>
      <c r="I550" s="390">
        <f t="shared" si="48"/>
        <v>47</v>
      </c>
      <c r="J550" s="392" t="s">
        <v>1018</v>
      </c>
      <c r="L550" s="387">
        <f t="shared" si="47"/>
        <v>53</v>
      </c>
      <c r="M550" s="394" t="s">
        <v>1654</v>
      </c>
    </row>
    <row r="551" spans="2:13" ht="43.8" thickBot="1" x14ac:dyDescent="0.35">
      <c r="B551" s="390">
        <f t="shared" si="51"/>
        <v>9</v>
      </c>
      <c r="C551" s="392" t="s">
        <v>982</v>
      </c>
      <c r="E551" s="390">
        <f t="shared" si="52"/>
        <v>8</v>
      </c>
      <c r="F551" s="392" t="s">
        <v>106</v>
      </c>
      <c r="I551" s="390">
        <f t="shared" si="48"/>
        <v>48</v>
      </c>
      <c r="J551" s="392" t="s">
        <v>1019</v>
      </c>
      <c r="L551" s="387">
        <f t="shared" si="47"/>
        <v>54</v>
      </c>
      <c r="M551" s="394" t="s">
        <v>1655</v>
      </c>
    </row>
    <row r="552" spans="2:13" ht="43.8" thickBot="1" x14ac:dyDescent="0.35">
      <c r="B552" s="390">
        <f t="shared" si="51"/>
        <v>10</v>
      </c>
      <c r="C552" s="392" t="s">
        <v>1028</v>
      </c>
      <c r="E552" s="390">
        <f t="shared" si="52"/>
        <v>9</v>
      </c>
      <c r="F552" s="392" t="s">
        <v>982</v>
      </c>
      <c r="I552" s="390">
        <f t="shared" si="48"/>
        <v>49</v>
      </c>
      <c r="J552" s="392" t="s">
        <v>1020</v>
      </c>
      <c r="L552" s="387">
        <f t="shared" si="47"/>
        <v>55</v>
      </c>
      <c r="M552" s="394" t="s">
        <v>1656</v>
      </c>
    </row>
    <row r="553" spans="2:13" ht="29.4" thickBot="1" x14ac:dyDescent="0.35">
      <c r="B553" s="390">
        <f t="shared" si="51"/>
        <v>11</v>
      </c>
      <c r="C553" s="392" t="s">
        <v>1029</v>
      </c>
      <c r="E553" s="390">
        <f t="shared" si="52"/>
        <v>10</v>
      </c>
      <c r="F553" s="392" t="s">
        <v>1028</v>
      </c>
      <c r="I553" s="390">
        <f t="shared" si="48"/>
        <v>50</v>
      </c>
      <c r="J553" s="390" t="s">
        <v>91</v>
      </c>
      <c r="L553" s="387">
        <f t="shared" si="47"/>
        <v>56</v>
      </c>
      <c r="M553" s="394" t="s">
        <v>1657</v>
      </c>
    </row>
    <row r="554" spans="2:13" ht="29.4" thickBot="1" x14ac:dyDescent="0.35">
      <c r="B554" s="390">
        <f t="shared" si="51"/>
        <v>12</v>
      </c>
      <c r="C554" s="392" t="s">
        <v>113</v>
      </c>
      <c r="E554" s="390">
        <f t="shared" si="52"/>
        <v>11</v>
      </c>
      <c r="F554" s="392" t="s">
        <v>1029</v>
      </c>
      <c r="I554" s="390">
        <f t="shared" si="48"/>
        <v>51</v>
      </c>
      <c r="J554" s="390" t="s">
        <v>107</v>
      </c>
      <c r="L554" s="387">
        <f t="shared" si="47"/>
        <v>57</v>
      </c>
      <c r="M554" s="394" t="s">
        <v>1658</v>
      </c>
    </row>
    <row r="555" spans="2:13" ht="29.4" thickBot="1" x14ac:dyDescent="0.35">
      <c r="B555" s="390">
        <f t="shared" si="51"/>
        <v>13</v>
      </c>
      <c r="C555" s="392" t="s">
        <v>980</v>
      </c>
      <c r="E555" s="390">
        <f t="shared" si="52"/>
        <v>12</v>
      </c>
      <c r="F555" s="392" t="s">
        <v>113</v>
      </c>
      <c r="I555" s="390">
        <f t="shared" si="48"/>
        <v>52</v>
      </c>
      <c r="J555" s="390" t="s">
        <v>1152</v>
      </c>
      <c r="L555" s="387">
        <f t="shared" si="47"/>
        <v>58</v>
      </c>
      <c r="M555" s="394" t="s">
        <v>1659</v>
      </c>
    </row>
    <row r="556" spans="2:13" ht="29.4" thickBot="1" x14ac:dyDescent="0.35">
      <c r="B556" s="390">
        <f t="shared" si="51"/>
        <v>14</v>
      </c>
      <c r="C556" s="392" t="s">
        <v>981</v>
      </c>
      <c r="E556" s="390">
        <f t="shared" si="52"/>
        <v>13</v>
      </c>
      <c r="F556" s="392" t="s">
        <v>980</v>
      </c>
      <c r="I556" s="390">
        <f t="shared" si="48"/>
        <v>53</v>
      </c>
      <c r="J556" s="390" t="s">
        <v>108</v>
      </c>
      <c r="L556" s="387">
        <f t="shared" si="47"/>
        <v>59</v>
      </c>
      <c r="M556" s="394" t="s">
        <v>1660</v>
      </c>
    </row>
    <row r="557" spans="2:13" ht="29.4" thickBot="1" x14ac:dyDescent="0.35">
      <c r="B557" s="390">
        <f t="shared" si="51"/>
        <v>15</v>
      </c>
      <c r="C557" s="392" t="s">
        <v>646</v>
      </c>
      <c r="E557" s="390">
        <f t="shared" si="52"/>
        <v>14</v>
      </c>
      <c r="F557" s="392" t="s">
        <v>981</v>
      </c>
      <c r="I557" s="387">
        <f t="shared" si="48"/>
        <v>54</v>
      </c>
      <c r="J557" s="387" t="s">
        <v>1276</v>
      </c>
      <c r="L557" s="387">
        <f t="shared" si="47"/>
        <v>60</v>
      </c>
      <c r="M557" s="394" t="s">
        <v>1661</v>
      </c>
    </row>
    <row r="558" spans="2:13" ht="29.4" thickBot="1" x14ac:dyDescent="0.35">
      <c r="B558" s="390">
        <f t="shared" si="51"/>
        <v>16</v>
      </c>
      <c r="C558" s="392" t="s">
        <v>716</v>
      </c>
      <c r="E558" s="390">
        <f t="shared" si="52"/>
        <v>15</v>
      </c>
      <c r="F558" s="392" t="s">
        <v>646</v>
      </c>
      <c r="I558" s="387">
        <f t="shared" si="48"/>
        <v>55</v>
      </c>
      <c r="J558" s="387" t="s">
        <v>1319</v>
      </c>
      <c r="L558" s="387">
        <f t="shared" si="47"/>
        <v>61</v>
      </c>
      <c r="M558" s="394" t="s">
        <v>1662</v>
      </c>
    </row>
    <row r="559" spans="2:13" ht="29.4" thickBot="1" x14ac:dyDescent="0.35">
      <c r="B559" s="390">
        <f t="shared" si="51"/>
        <v>17</v>
      </c>
      <c r="C559" s="392" t="s">
        <v>1021</v>
      </c>
      <c r="E559" s="390">
        <f t="shared" si="52"/>
        <v>16</v>
      </c>
      <c r="F559" s="392" t="s">
        <v>716</v>
      </c>
      <c r="I559" s="387">
        <f t="shared" si="48"/>
        <v>56</v>
      </c>
      <c r="J559" s="387" t="s">
        <v>1320</v>
      </c>
      <c r="L559" s="387">
        <f t="shared" si="47"/>
        <v>62</v>
      </c>
      <c r="M559" s="394" t="s">
        <v>1663</v>
      </c>
    </row>
    <row r="560" spans="2:13" ht="29.4" thickBot="1" x14ac:dyDescent="0.35">
      <c r="B560" s="390">
        <f t="shared" si="51"/>
        <v>18</v>
      </c>
      <c r="C560" s="392" t="s">
        <v>1022</v>
      </c>
      <c r="E560" s="390">
        <f t="shared" si="52"/>
        <v>17</v>
      </c>
      <c r="F560" s="392" t="s">
        <v>1021</v>
      </c>
      <c r="I560" s="387">
        <f t="shared" si="48"/>
        <v>57</v>
      </c>
      <c r="J560" s="387" t="s">
        <v>1321</v>
      </c>
      <c r="L560" s="387">
        <f t="shared" si="47"/>
        <v>63</v>
      </c>
      <c r="M560" s="394" t="s">
        <v>1675</v>
      </c>
    </row>
    <row r="561" spans="2:13" ht="29.4" thickBot="1" x14ac:dyDescent="0.35">
      <c r="B561" s="390">
        <f t="shared" si="51"/>
        <v>19</v>
      </c>
      <c r="C561" s="392" t="s">
        <v>990</v>
      </c>
      <c r="E561" s="390">
        <f t="shared" si="52"/>
        <v>18</v>
      </c>
      <c r="F561" s="392" t="s">
        <v>1022</v>
      </c>
      <c r="I561" s="387">
        <f t="shared" si="48"/>
        <v>58</v>
      </c>
      <c r="J561" s="387" t="s">
        <v>1322</v>
      </c>
      <c r="L561" s="387">
        <f t="shared" si="47"/>
        <v>64</v>
      </c>
      <c r="M561" s="394" t="s">
        <v>1664</v>
      </c>
    </row>
    <row r="562" spans="2:13" ht="29.4" thickBot="1" x14ac:dyDescent="0.35">
      <c r="B562" s="390">
        <f t="shared" si="51"/>
        <v>20</v>
      </c>
      <c r="C562" s="392" t="s">
        <v>1005</v>
      </c>
      <c r="E562" s="390">
        <f t="shared" si="52"/>
        <v>19</v>
      </c>
      <c r="F562" s="392" t="s">
        <v>990</v>
      </c>
      <c r="I562" s="387">
        <f t="shared" si="48"/>
        <v>59</v>
      </c>
      <c r="J562" s="387" t="s">
        <v>1323</v>
      </c>
      <c r="L562" s="387">
        <f t="shared" si="47"/>
        <v>65</v>
      </c>
      <c r="M562" s="394" t="s">
        <v>1676</v>
      </c>
    </row>
    <row r="563" spans="2:13" ht="29.4" thickBot="1" x14ac:dyDescent="0.35">
      <c r="B563" s="390">
        <f t="shared" si="51"/>
        <v>21</v>
      </c>
      <c r="C563" s="392" t="s">
        <v>1006</v>
      </c>
      <c r="E563" s="390">
        <f t="shared" si="52"/>
        <v>20</v>
      </c>
      <c r="F563" s="392" t="s">
        <v>1005</v>
      </c>
      <c r="I563" s="387">
        <f t="shared" si="48"/>
        <v>60</v>
      </c>
      <c r="J563" s="387" t="s">
        <v>1324</v>
      </c>
      <c r="L563" s="387">
        <f t="shared" si="47"/>
        <v>66</v>
      </c>
      <c r="M563" s="394" t="s">
        <v>1665</v>
      </c>
    </row>
    <row r="564" spans="2:13" ht="29.4" thickBot="1" x14ac:dyDescent="0.35">
      <c r="B564" s="390">
        <f t="shared" si="51"/>
        <v>22</v>
      </c>
      <c r="C564" s="392" t="s">
        <v>1007</v>
      </c>
      <c r="E564" s="390">
        <f t="shared" si="52"/>
        <v>21</v>
      </c>
      <c r="F564" s="392" t="s">
        <v>1006</v>
      </c>
      <c r="I564" s="387">
        <f t="shared" si="48"/>
        <v>61</v>
      </c>
      <c r="J564" s="387" t="s">
        <v>1325</v>
      </c>
      <c r="L564" s="387">
        <f t="shared" si="47"/>
        <v>67</v>
      </c>
      <c r="M564" s="394" t="s">
        <v>1666</v>
      </c>
    </row>
    <row r="565" spans="2:13" ht="29.4" thickBot="1" x14ac:dyDescent="0.35">
      <c r="B565" s="390">
        <f t="shared" si="51"/>
        <v>23</v>
      </c>
      <c r="C565" s="392" t="s">
        <v>1008</v>
      </c>
      <c r="E565" s="390">
        <f t="shared" si="52"/>
        <v>22</v>
      </c>
      <c r="F565" s="392" t="s">
        <v>1007</v>
      </c>
      <c r="I565" s="387">
        <f t="shared" si="48"/>
        <v>62</v>
      </c>
      <c r="J565" s="387" t="s">
        <v>1326</v>
      </c>
      <c r="L565" s="387">
        <f t="shared" ref="L565:L573" si="53">L564+1</f>
        <v>68</v>
      </c>
      <c r="M565" s="394" t="s">
        <v>1667</v>
      </c>
    </row>
    <row r="566" spans="2:13" ht="29.4" thickBot="1" x14ac:dyDescent="0.35">
      <c r="B566" s="390">
        <f t="shared" si="51"/>
        <v>24</v>
      </c>
      <c r="C566" s="392" t="s">
        <v>1009</v>
      </c>
      <c r="E566" s="390">
        <f t="shared" si="52"/>
        <v>23</v>
      </c>
      <c r="F566" s="392" t="s">
        <v>1008</v>
      </c>
      <c r="I566" s="390">
        <f t="shared" si="48"/>
        <v>63</v>
      </c>
      <c r="J566" s="390" t="s">
        <v>1456</v>
      </c>
      <c r="L566" s="387">
        <f t="shared" si="53"/>
        <v>69</v>
      </c>
      <c r="M566" s="394" t="s">
        <v>1668</v>
      </c>
    </row>
    <row r="567" spans="2:13" ht="29.4" thickBot="1" x14ac:dyDescent="0.35">
      <c r="B567" s="390">
        <f t="shared" si="51"/>
        <v>25</v>
      </c>
      <c r="C567" s="392" t="s">
        <v>1010</v>
      </c>
      <c r="E567" s="390">
        <f t="shared" si="52"/>
        <v>24</v>
      </c>
      <c r="F567" s="392" t="s">
        <v>1009</v>
      </c>
      <c r="I567" s="390">
        <f t="shared" si="48"/>
        <v>64</v>
      </c>
      <c r="J567" s="390" t="s">
        <v>1464</v>
      </c>
      <c r="L567" s="387">
        <f t="shared" si="53"/>
        <v>70</v>
      </c>
      <c r="M567" s="394" t="s">
        <v>1669</v>
      </c>
    </row>
    <row r="568" spans="2:13" ht="29.4" thickBot="1" x14ac:dyDescent="0.35">
      <c r="B568" s="390">
        <f t="shared" si="51"/>
        <v>26</v>
      </c>
      <c r="C568" s="392" t="s">
        <v>989</v>
      </c>
      <c r="E568" s="390">
        <f t="shared" si="52"/>
        <v>25</v>
      </c>
      <c r="F568" s="392" t="s">
        <v>1010</v>
      </c>
      <c r="I568" s="390">
        <f t="shared" ref="I568" si="54">I567+1</f>
        <v>65</v>
      </c>
      <c r="J568" s="390" t="s">
        <v>1471</v>
      </c>
      <c r="L568" s="387">
        <f t="shared" si="53"/>
        <v>71</v>
      </c>
      <c r="M568" s="394" t="s">
        <v>1670</v>
      </c>
    </row>
    <row r="569" spans="2:13" ht="29.4" thickBot="1" x14ac:dyDescent="0.35">
      <c r="B569" s="390">
        <f t="shared" si="51"/>
        <v>27</v>
      </c>
      <c r="C569" s="392" t="s">
        <v>991</v>
      </c>
      <c r="E569" s="390">
        <f t="shared" si="52"/>
        <v>26</v>
      </c>
      <c r="F569" s="392" t="s">
        <v>989</v>
      </c>
      <c r="L569" s="387">
        <f t="shared" si="53"/>
        <v>72</v>
      </c>
      <c r="M569" s="394" t="s">
        <v>1671</v>
      </c>
    </row>
    <row r="570" spans="2:13" ht="29.4" thickBot="1" x14ac:dyDescent="0.35">
      <c r="B570" s="390">
        <f t="shared" si="51"/>
        <v>28</v>
      </c>
      <c r="C570" s="392" t="s">
        <v>992</v>
      </c>
      <c r="E570" s="390">
        <f t="shared" si="52"/>
        <v>27</v>
      </c>
      <c r="F570" s="392" t="s">
        <v>991</v>
      </c>
      <c r="L570" s="387">
        <f t="shared" si="53"/>
        <v>73</v>
      </c>
      <c r="M570" s="394" t="s">
        <v>1672</v>
      </c>
    </row>
    <row r="571" spans="2:13" ht="29.4" thickBot="1" x14ac:dyDescent="0.35">
      <c r="B571" s="390">
        <f t="shared" si="51"/>
        <v>29</v>
      </c>
      <c r="C571" s="392" t="s">
        <v>1012</v>
      </c>
      <c r="E571" s="390">
        <f t="shared" si="52"/>
        <v>28</v>
      </c>
      <c r="F571" s="392" t="s">
        <v>992</v>
      </c>
      <c r="L571" s="387">
        <f t="shared" si="53"/>
        <v>74</v>
      </c>
      <c r="M571" s="394" t="s">
        <v>1677</v>
      </c>
    </row>
    <row r="572" spans="2:13" ht="29.4" thickBot="1" x14ac:dyDescent="0.35">
      <c r="B572" s="390">
        <f t="shared" si="51"/>
        <v>30</v>
      </c>
      <c r="C572" s="392" t="s">
        <v>995</v>
      </c>
      <c r="E572" s="390">
        <f t="shared" si="52"/>
        <v>29</v>
      </c>
      <c r="F572" s="392" t="s">
        <v>1012</v>
      </c>
      <c r="L572" s="387">
        <f t="shared" si="53"/>
        <v>75</v>
      </c>
      <c r="M572" s="394" t="s">
        <v>1673</v>
      </c>
    </row>
    <row r="573" spans="2:13" ht="29.4" thickBot="1" x14ac:dyDescent="0.35">
      <c r="B573" s="390">
        <f t="shared" si="51"/>
        <v>31</v>
      </c>
      <c r="C573" s="392" t="s">
        <v>996</v>
      </c>
      <c r="E573" s="390">
        <f t="shared" si="52"/>
        <v>30</v>
      </c>
      <c r="F573" s="392" t="s">
        <v>995</v>
      </c>
      <c r="L573" s="387">
        <f t="shared" si="53"/>
        <v>76</v>
      </c>
      <c r="M573" s="394" t="s">
        <v>1674</v>
      </c>
    </row>
    <row r="574" spans="2:13" ht="29.4" thickBot="1" x14ac:dyDescent="0.35">
      <c r="B574" s="390">
        <f t="shared" si="51"/>
        <v>32</v>
      </c>
      <c r="C574" s="392" t="s">
        <v>997</v>
      </c>
      <c r="E574" s="390">
        <f t="shared" si="52"/>
        <v>31</v>
      </c>
      <c r="F574" s="392" t="s">
        <v>996</v>
      </c>
    </row>
    <row r="575" spans="2:13" ht="29.4" thickBot="1" x14ac:dyDescent="0.35">
      <c r="B575" s="390">
        <f t="shared" si="51"/>
        <v>33</v>
      </c>
      <c r="C575" s="392" t="s">
        <v>998</v>
      </c>
      <c r="E575" s="390">
        <f t="shared" si="52"/>
        <v>32</v>
      </c>
      <c r="F575" s="392" t="s">
        <v>997</v>
      </c>
      <c r="L575" s="386" t="s">
        <v>1145</v>
      </c>
      <c r="M575" s="399"/>
    </row>
    <row r="576" spans="2:13" ht="29.4" thickBot="1" x14ac:dyDescent="0.35">
      <c r="B576" s="390">
        <f t="shared" si="51"/>
        <v>34</v>
      </c>
      <c r="C576" s="392" t="s">
        <v>1004</v>
      </c>
      <c r="E576" s="390">
        <f t="shared" si="52"/>
        <v>33</v>
      </c>
      <c r="F576" s="392" t="s">
        <v>998</v>
      </c>
      <c r="L576" s="405">
        <v>1</v>
      </c>
      <c r="M576" s="403" t="s">
        <v>813</v>
      </c>
    </row>
    <row r="577" spans="2:14" ht="29.4" thickBot="1" x14ac:dyDescent="0.35">
      <c r="B577" s="390">
        <f t="shared" si="51"/>
        <v>35</v>
      </c>
      <c r="C577" s="392" t="s">
        <v>999</v>
      </c>
      <c r="E577" s="390">
        <f t="shared" si="52"/>
        <v>34</v>
      </c>
      <c r="F577" s="392" t="s">
        <v>1004</v>
      </c>
      <c r="L577" s="390">
        <f t="shared" ref="L577:L640" si="55">L576+1</f>
        <v>2</v>
      </c>
      <c r="M577" s="393" t="s">
        <v>1146</v>
      </c>
    </row>
    <row r="578" spans="2:14" ht="29.4" thickBot="1" x14ac:dyDescent="0.35">
      <c r="B578" s="390">
        <f t="shared" si="51"/>
        <v>36</v>
      </c>
      <c r="C578" s="392" t="s">
        <v>1000</v>
      </c>
      <c r="E578" s="390">
        <f t="shared" si="52"/>
        <v>35</v>
      </c>
      <c r="F578" s="392" t="s">
        <v>999</v>
      </c>
      <c r="L578" s="390">
        <f t="shared" si="55"/>
        <v>3</v>
      </c>
      <c r="M578" s="393" t="s">
        <v>1147</v>
      </c>
    </row>
    <row r="579" spans="2:14" ht="29.4" thickBot="1" x14ac:dyDescent="0.35">
      <c r="B579" s="390">
        <f t="shared" si="51"/>
        <v>37</v>
      </c>
      <c r="C579" s="392" t="s">
        <v>1001</v>
      </c>
      <c r="E579" s="390">
        <f t="shared" si="52"/>
        <v>36</v>
      </c>
      <c r="F579" s="392" t="s">
        <v>1000</v>
      </c>
      <c r="L579" s="390">
        <f t="shared" si="55"/>
        <v>4</v>
      </c>
      <c r="M579" s="393" t="s">
        <v>817</v>
      </c>
    </row>
    <row r="580" spans="2:14" ht="29.4" thickBot="1" x14ac:dyDescent="0.35">
      <c r="B580" s="390">
        <f t="shared" si="51"/>
        <v>38</v>
      </c>
      <c r="C580" s="392" t="s">
        <v>1002</v>
      </c>
      <c r="E580" s="390">
        <f t="shared" si="52"/>
        <v>37</v>
      </c>
      <c r="F580" s="392" t="s">
        <v>1001</v>
      </c>
      <c r="L580" s="390">
        <f t="shared" si="55"/>
        <v>5</v>
      </c>
      <c r="M580" s="393" t="s">
        <v>81</v>
      </c>
    </row>
    <row r="581" spans="2:14" ht="29.4" thickBot="1" x14ac:dyDescent="0.35">
      <c r="B581" s="390">
        <f t="shared" si="51"/>
        <v>39</v>
      </c>
      <c r="C581" s="392" t="s">
        <v>1003</v>
      </c>
      <c r="E581" s="390">
        <f t="shared" si="52"/>
        <v>38</v>
      </c>
      <c r="F581" s="392" t="s">
        <v>1002</v>
      </c>
      <c r="L581" s="390">
        <f t="shared" si="55"/>
        <v>6</v>
      </c>
      <c r="M581" s="393" t="s">
        <v>961</v>
      </c>
    </row>
    <row r="582" spans="2:14" ht="29.4" thickBot="1" x14ac:dyDescent="0.35">
      <c r="B582" s="390">
        <f t="shared" si="51"/>
        <v>40</v>
      </c>
      <c r="C582" s="392" t="s">
        <v>1011</v>
      </c>
      <c r="E582" s="390">
        <f t="shared" si="52"/>
        <v>39</v>
      </c>
      <c r="F582" s="392" t="s">
        <v>1003</v>
      </c>
      <c r="L582" s="390">
        <f t="shared" si="55"/>
        <v>7</v>
      </c>
      <c r="M582" s="393" t="s">
        <v>962</v>
      </c>
    </row>
    <row r="583" spans="2:14" ht="43.8" thickBot="1" x14ac:dyDescent="0.35">
      <c r="B583" s="390">
        <f t="shared" si="51"/>
        <v>41</v>
      </c>
      <c r="C583" s="392" t="s">
        <v>1013</v>
      </c>
      <c r="E583" s="390">
        <f t="shared" si="52"/>
        <v>40</v>
      </c>
      <c r="F583" s="392" t="s">
        <v>1011</v>
      </c>
      <c r="L583" s="390">
        <f t="shared" si="55"/>
        <v>8</v>
      </c>
      <c r="M583" s="393" t="s">
        <v>895</v>
      </c>
    </row>
    <row r="584" spans="2:14" ht="29.4" thickBot="1" x14ac:dyDescent="0.35">
      <c r="B584" s="390">
        <f t="shared" si="51"/>
        <v>42</v>
      </c>
      <c r="C584" s="392" t="s">
        <v>1027</v>
      </c>
      <c r="E584" s="390">
        <f t="shared" si="52"/>
        <v>41</v>
      </c>
      <c r="F584" s="392" t="s">
        <v>1013</v>
      </c>
      <c r="L584" s="390">
        <f t="shared" si="55"/>
        <v>9</v>
      </c>
      <c r="M584" s="393" t="s">
        <v>690</v>
      </c>
    </row>
    <row r="585" spans="2:14" ht="29.4" thickBot="1" x14ac:dyDescent="0.35">
      <c r="B585" s="390">
        <f t="shared" si="51"/>
        <v>43</v>
      </c>
      <c r="C585" s="392" t="s">
        <v>1014</v>
      </c>
      <c r="E585" s="390">
        <f t="shared" si="52"/>
        <v>42</v>
      </c>
      <c r="F585" s="392" t="s">
        <v>1027</v>
      </c>
      <c r="L585" s="390">
        <f t="shared" si="55"/>
        <v>10</v>
      </c>
      <c r="M585" s="393" t="s">
        <v>691</v>
      </c>
    </row>
    <row r="586" spans="2:14" ht="29.4" thickBot="1" x14ac:dyDescent="0.35">
      <c r="B586" s="390">
        <f t="shared" si="51"/>
        <v>44</v>
      </c>
      <c r="C586" s="392" t="s">
        <v>1015</v>
      </c>
      <c r="E586" s="390">
        <f t="shared" si="52"/>
        <v>43</v>
      </c>
      <c r="F586" s="392" t="s">
        <v>1014</v>
      </c>
      <c r="L586" s="390">
        <f t="shared" si="55"/>
        <v>11</v>
      </c>
      <c r="M586" s="393" t="s">
        <v>650</v>
      </c>
    </row>
    <row r="587" spans="2:14" ht="43.8" thickBot="1" x14ac:dyDescent="0.35">
      <c r="B587" s="390">
        <f t="shared" si="51"/>
        <v>45</v>
      </c>
      <c r="C587" s="392" t="s">
        <v>1016</v>
      </c>
      <c r="E587" s="390">
        <f t="shared" si="52"/>
        <v>44</v>
      </c>
      <c r="F587" s="392" t="s">
        <v>1015</v>
      </c>
      <c r="L587" s="390">
        <f t="shared" si="55"/>
        <v>12</v>
      </c>
      <c r="M587" s="393" t="s">
        <v>651</v>
      </c>
    </row>
    <row r="588" spans="2:14" ht="43.8" thickBot="1" x14ac:dyDescent="0.35">
      <c r="B588" s="390">
        <f t="shared" si="51"/>
        <v>46</v>
      </c>
      <c r="C588" s="392" t="s">
        <v>1017</v>
      </c>
      <c r="E588" s="390">
        <f t="shared" si="52"/>
        <v>45</v>
      </c>
      <c r="F588" s="392" t="s">
        <v>1016</v>
      </c>
      <c r="L588" s="390">
        <f t="shared" si="55"/>
        <v>13</v>
      </c>
      <c r="M588" s="393" t="s">
        <v>652</v>
      </c>
    </row>
    <row r="589" spans="2:14" ht="43.8" thickBot="1" x14ac:dyDescent="0.35">
      <c r="B589" s="390">
        <f t="shared" si="51"/>
        <v>47</v>
      </c>
      <c r="C589" s="392" t="s">
        <v>1018</v>
      </c>
      <c r="E589" s="390">
        <f t="shared" si="52"/>
        <v>46</v>
      </c>
      <c r="F589" s="392" t="s">
        <v>1017</v>
      </c>
      <c r="L589" s="390">
        <f t="shared" si="55"/>
        <v>14</v>
      </c>
      <c r="M589" s="393" t="s">
        <v>693</v>
      </c>
    </row>
    <row r="590" spans="2:14" ht="43.8" thickBot="1" x14ac:dyDescent="0.35">
      <c r="B590" s="390">
        <f t="shared" si="51"/>
        <v>48</v>
      </c>
      <c r="C590" s="392" t="s">
        <v>1019</v>
      </c>
      <c r="E590" s="390">
        <f t="shared" si="52"/>
        <v>47</v>
      </c>
      <c r="F590" s="392" t="s">
        <v>1018</v>
      </c>
      <c r="L590" s="390">
        <f t="shared" si="55"/>
        <v>15</v>
      </c>
      <c r="M590" s="393" t="s">
        <v>1148</v>
      </c>
    </row>
    <row r="591" spans="2:14" ht="43.8" thickBot="1" x14ac:dyDescent="0.35">
      <c r="B591" s="390">
        <f t="shared" si="51"/>
        <v>49</v>
      </c>
      <c r="C591" s="392" t="s">
        <v>1020</v>
      </c>
      <c r="E591" s="390">
        <f t="shared" si="52"/>
        <v>48</v>
      </c>
      <c r="F591" s="392" t="s">
        <v>1019</v>
      </c>
      <c r="L591" s="387">
        <f t="shared" si="55"/>
        <v>16</v>
      </c>
      <c r="M591" s="396" t="s">
        <v>1582</v>
      </c>
      <c r="N591" s="432" t="s">
        <v>1432</v>
      </c>
    </row>
    <row r="592" spans="2:14" ht="43.8" thickBot="1" x14ac:dyDescent="0.35">
      <c r="B592" s="390">
        <f t="shared" si="51"/>
        <v>50</v>
      </c>
      <c r="C592" s="390" t="s">
        <v>91</v>
      </c>
      <c r="E592" s="390">
        <f t="shared" si="52"/>
        <v>49</v>
      </c>
      <c r="F592" s="392" t="s">
        <v>1020</v>
      </c>
      <c r="L592" s="387">
        <f t="shared" si="55"/>
        <v>17</v>
      </c>
      <c r="M592" s="396" t="s">
        <v>1583</v>
      </c>
    </row>
    <row r="593" spans="2:13" ht="15" thickBot="1" x14ac:dyDescent="0.35">
      <c r="B593" s="390">
        <f t="shared" si="51"/>
        <v>51</v>
      </c>
      <c r="C593" s="390" t="s">
        <v>107</v>
      </c>
      <c r="E593" s="390">
        <f t="shared" si="52"/>
        <v>50</v>
      </c>
      <c r="F593" s="390" t="s">
        <v>91</v>
      </c>
      <c r="L593" s="387">
        <f t="shared" si="55"/>
        <v>18</v>
      </c>
      <c r="M593" s="396" t="s">
        <v>1585</v>
      </c>
    </row>
    <row r="594" spans="2:13" ht="29.4" thickBot="1" x14ac:dyDescent="0.35">
      <c r="B594" s="390">
        <f t="shared" si="51"/>
        <v>52</v>
      </c>
      <c r="C594" s="390" t="s">
        <v>1152</v>
      </c>
      <c r="E594" s="390">
        <f t="shared" si="52"/>
        <v>51</v>
      </c>
      <c r="F594" s="390" t="s">
        <v>107</v>
      </c>
      <c r="L594" s="387">
        <f t="shared" si="55"/>
        <v>19</v>
      </c>
      <c r="M594" s="396" t="s">
        <v>1586</v>
      </c>
    </row>
    <row r="595" spans="2:13" ht="29.4" thickBot="1" x14ac:dyDescent="0.35">
      <c r="B595" s="390">
        <f t="shared" si="51"/>
        <v>53</v>
      </c>
      <c r="C595" s="390" t="s">
        <v>108</v>
      </c>
      <c r="E595" s="390">
        <f t="shared" si="52"/>
        <v>52</v>
      </c>
      <c r="F595" s="390" t="s">
        <v>1152</v>
      </c>
      <c r="L595" s="387">
        <f t="shared" si="55"/>
        <v>20</v>
      </c>
      <c r="M595" s="396" t="s">
        <v>1584</v>
      </c>
    </row>
    <row r="596" spans="2:13" ht="15" thickBot="1" x14ac:dyDescent="0.35">
      <c r="B596" s="387">
        <f t="shared" si="51"/>
        <v>54</v>
      </c>
      <c r="C596" s="387" t="s">
        <v>1276</v>
      </c>
      <c r="D596" s="432" t="s">
        <v>1432</v>
      </c>
      <c r="E596" s="390">
        <f t="shared" si="52"/>
        <v>53</v>
      </c>
      <c r="F596" s="390" t="s">
        <v>108</v>
      </c>
      <c r="L596" s="387">
        <f t="shared" si="55"/>
        <v>21</v>
      </c>
      <c r="M596" s="396" t="s">
        <v>1277</v>
      </c>
    </row>
    <row r="597" spans="2:13" ht="15" thickBot="1" x14ac:dyDescent="0.35">
      <c r="B597" s="387">
        <f t="shared" si="51"/>
        <v>55</v>
      </c>
      <c r="C597" s="387" t="s">
        <v>1319</v>
      </c>
      <c r="E597" s="387">
        <f t="shared" si="52"/>
        <v>54</v>
      </c>
      <c r="F597" s="387" t="s">
        <v>1276</v>
      </c>
      <c r="G597" s="432" t="s">
        <v>1432</v>
      </c>
      <c r="L597" s="387">
        <f t="shared" si="55"/>
        <v>22</v>
      </c>
      <c r="M597" s="396" t="s">
        <v>1368</v>
      </c>
    </row>
    <row r="598" spans="2:13" ht="15" thickBot="1" x14ac:dyDescent="0.35">
      <c r="B598" s="387">
        <f t="shared" si="51"/>
        <v>56</v>
      </c>
      <c r="C598" s="387" t="s">
        <v>1320</v>
      </c>
      <c r="E598" s="387">
        <f t="shared" si="52"/>
        <v>55</v>
      </c>
      <c r="F598" s="387" t="s">
        <v>1319</v>
      </c>
      <c r="L598" s="387">
        <f t="shared" si="55"/>
        <v>23</v>
      </c>
      <c r="M598" s="396" t="s">
        <v>1625</v>
      </c>
    </row>
    <row r="599" spans="2:13" ht="29.4" thickBot="1" x14ac:dyDescent="0.35">
      <c r="B599" s="387">
        <f t="shared" si="51"/>
        <v>57</v>
      </c>
      <c r="C599" s="387" t="s">
        <v>1321</v>
      </c>
      <c r="E599" s="387">
        <f t="shared" si="52"/>
        <v>56</v>
      </c>
      <c r="F599" s="387" t="s">
        <v>1320</v>
      </c>
      <c r="L599" s="387">
        <f t="shared" si="55"/>
        <v>24</v>
      </c>
      <c r="M599" s="396" t="s">
        <v>1629</v>
      </c>
    </row>
    <row r="600" spans="2:13" ht="29.4" thickBot="1" x14ac:dyDescent="0.35">
      <c r="B600" s="387">
        <f t="shared" si="51"/>
        <v>58</v>
      </c>
      <c r="C600" s="387" t="s">
        <v>1322</v>
      </c>
      <c r="E600" s="387">
        <f t="shared" si="52"/>
        <v>57</v>
      </c>
      <c r="F600" s="387" t="s">
        <v>1321</v>
      </c>
      <c r="L600" s="387">
        <f t="shared" si="55"/>
        <v>25</v>
      </c>
      <c r="M600" s="396" t="s">
        <v>1630</v>
      </c>
    </row>
    <row r="601" spans="2:13" ht="29.4" thickBot="1" x14ac:dyDescent="0.35">
      <c r="B601" s="387">
        <f t="shared" si="51"/>
        <v>59</v>
      </c>
      <c r="C601" s="387" t="s">
        <v>1323</v>
      </c>
      <c r="E601" s="387">
        <f t="shared" si="52"/>
        <v>58</v>
      </c>
      <c r="F601" s="387" t="s">
        <v>1322</v>
      </c>
      <c r="L601" s="387">
        <f t="shared" si="55"/>
        <v>26</v>
      </c>
      <c r="M601" s="396" t="s">
        <v>1631</v>
      </c>
    </row>
    <row r="602" spans="2:13" ht="29.4" thickBot="1" x14ac:dyDescent="0.35">
      <c r="B602" s="387">
        <f t="shared" si="51"/>
        <v>60</v>
      </c>
      <c r="C602" s="387" t="s">
        <v>1324</v>
      </c>
      <c r="E602" s="387">
        <f t="shared" si="52"/>
        <v>59</v>
      </c>
      <c r="F602" s="387" t="s">
        <v>1323</v>
      </c>
      <c r="L602" s="387">
        <f t="shared" si="55"/>
        <v>27</v>
      </c>
      <c r="M602" s="396" t="s">
        <v>1632</v>
      </c>
    </row>
    <row r="603" spans="2:13" ht="29.4" thickBot="1" x14ac:dyDescent="0.35">
      <c r="B603" s="387">
        <f t="shared" si="51"/>
        <v>61</v>
      </c>
      <c r="C603" s="387" t="s">
        <v>1325</v>
      </c>
      <c r="E603" s="387">
        <f t="shared" si="52"/>
        <v>60</v>
      </c>
      <c r="F603" s="387" t="s">
        <v>1324</v>
      </c>
      <c r="L603" s="387">
        <f t="shared" si="55"/>
        <v>28</v>
      </c>
      <c r="M603" s="396" t="s">
        <v>1633</v>
      </c>
    </row>
    <row r="604" spans="2:13" ht="29.4" thickBot="1" x14ac:dyDescent="0.35">
      <c r="B604" s="387">
        <f t="shared" si="51"/>
        <v>62</v>
      </c>
      <c r="C604" s="387" t="s">
        <v>1326</v>
      </c>
      <c r="E604" s="387">
        <f t="shared" si="52"/>
        <v>61</v>
      </c>
      <c r="F604" s="387" t="s">
        <v>1325</v>
      </c>
      <c r="L604" s="387">
        <f t="shared" si="55"/>
        <v>29</v>
      </c>
      <c r="M604" s="396" t="s">
        <v>1634</v>
      </c>
    </row>
    <row r="605" spans="2:13" ht="29.4" thickBot="1" x14ac:dyDescent="0.35">
      <c r="B605" s="387">
        <f t="shared" si="51"/>
        <v>63</v>
      </c>
      <c r="C605" s="387" t="s">
        <v>1456</v>
      </c>
      <c r="E605" s="387">
        <f t="shared" si="52"/>
        <v>62</v>
      </c>
      <c r="F605" s="387" t="s">
        <v>1326</v>
      </c>
      <c r="L605" s="387">
        <f t="shared" si="55"/>
        <v>30</v>
      </c>
      <c r="M605" s="396" t="s">
        <v>1635</v>
      </c>
    </row>
    <row r="606" spans="2:13" ht="29.4" thickBot="1" x14ac:dyDescent="0.35">
      <c r="B606" s="387">
        <f t="shared" si="51"/>
        <v>64</v>
      </c>
      <c r="C606" s="387" t="s">
        <v>1464</v>
      </c>
      <c r="E606" s="387">
        <f t="shared" si="52"/>
        <v>63</v>
      </c>
      <c r="F606" s="387" t="s">
        <v>1456</v>
      </c>
      <c r="L606" s="387">
        <f t="shared" si="55"/>
        <v>31</v>
      </c>
      <c r="M606" s="396" t="s">
        <v>1636</v>
      </c>
    </row>
    <row r="607" spans="2:13" ht="15" thickBot="1" x14ac:dyDescent="0.35">
      <c r="B607" s="387">
        <f t="shared" ref="B607" si="56">B606+1</f>
        <v>65</v>
      </c>
      <c r="C607" s="387" t="s">
        <v>1471</v>
      </c>
      <c r="E607" s="387">
        <f t="shared" si="52"/>
        <v>64</v>
      </c>
      <c r="F607" s="387" t="s">
        <v>1464</v>
      </c>
      <c r="L607" s="387">
        <f t="shared" si="55"/>
        <v>32</v>
      </c>
      <c r="M607" s="396" t="s">
        <v>1647</v>
      </c>
    </row>
    <row r="608" spans="2:13" ht="29.4" thickBot="1" x14ac:dyDescent="0.35">
      <c r="E608" s="387">
        <f t="shared" ref="E608" si="57">E607+1</f>
        <v>65</v>
      </c>
      <c r="F608" s="387" t="s">
        <v>1471</v>
      </c>
      <c r="L608" s="387">
        <f t="shared" si="55"/>
        <v>33</v>
      </c>
      <c r="M608" s="396" t="s">
        <v>1626</v>
      </c>
    </row>
    <row r="609" spans="12:13" ht="29.4" thickBot="1" x14ac:dyDescent="0.35">
      <c r="L609" s="387">
        <f t="shared" si="55"/>
        <v>34</v>
      </c>
      <c r="M609" s="396" t="s">
        <v>1637</v>
      </c>
    </row>
    <row r="610" spans="12:13" ht="15" thickBot="1" x14ac:dyDescent="0.35">
      <c r="L610" s="387">
        <f t="shared" si="55"/>
        <v>35</v>
      </c>
      <c r="M610" s="396" t="s">
        <v>1648</v>
      </c>
    </row>
    <row r="611" spans="12:13" ht="29.4" thickBot="1" x14ac:dyDescent="0.35">
      <c r="L611" s="387">
        <f t="shared" si="55"/>
        <v>36</v>
      </c>
      <c r="M611" s="396" t="s">
        <v>1628</v>
      </c>
    </row>
    <row r="612" spans="12:13" ht="29.4" thickBot="1" x14ac:dyDescent="0.35">
      <c r="L612" s="387">
        <f t="shared" si="55"/>
        <v>37</v>
      </c>
      <c r="M612" s="396" t="s">
        <v>1638</v>
      </c>
    </row>
    <row r="613" spans="12:13" ht="29.4" thickBot="1" x14ac:dyDescent="0.35">
      <c r="L613" s="387">
        <f t="shared" si="55"/>
        <v>38</v>
      </c>
      <c r="M613" s="396" t="s">
        <v>1639</v>
      </c>
    </row>
    <row r="614" spans="12:13" ht="29.4" thickBot="1" x14ac:dyDescent="0.35">
      <c r="L614" s="387">
        <f t="shared" si="55"/>
        <v>39</v>
      </c>
      <c r="M614" s="396" t="s">
        <v>1640</v>
      </c>
    </row>
    <row r="615" spans="12:13" ht="29.4" thickBot="1" x14ac:dyDescent="0.35">
      <c r="L615" s="387">
        <f t="shared" si="55"/>
        <v>40</v>
      </c>
      <c r="M615" s="396" t="s">
        <v>1641</v>
      </c>
    </row>
    <row r="616" spans="12:13" ht="29.4" thickBot="1" x14ac:dyDescent="0.35">
      <c r="L616" s="387">
        <f t="shared" si="55"/>
        <v>41</v>
      </c>
      <c r="M616" s="396" t="s">
        <v>1642</v>
      </c>
    </row>
    <row r="617" spans="12:13" ht="29.4" thickBot="1" x14ac:dyDescent="0.35">
      <c r="L617" s="387">
        <f t="shared" si="55"/>
        <v>42</v>
      </c>
      <c r="M617" s="396" t="s">
        <v>1642</v>
      </c>
    </row>
    <row r="618" spans="12:13" ht="15" thickBot="1" x14ac:dyDescent="0.35">
      <c r="L618" s="387">
        <f t="shared" si="55"/>
        <v>43</v>
      </c>
      <c r="M618" s="396" t="s">
        <v>1649</v>
      </c>
    </row>
    <row r="619" spans="12:13" ht="29.4" thickBot="1" x14ac:dyDescent="0.35">
      <c r="L619" s="387">
        <f t="shared" si="55"/>
        <v>44</v>
      </c>
      <c r="M619" s="396" t="s">
        <v>1627</v>
      </c>
    </row>
    <row r="620" spans="12:13" ht="29.4" thickBot="1" x14ac:dyDescent="0.35">
      <c r="L620" s="387">
        <f t="shared" si="55"/>
        <v>45</v>
      </c>
      <c r="M620" s="396" t="s">
        <v>1643</v>
      </c>
    </row>
    <row r="621" spans="12:13" ht="29.4" thickBot="1" x14ac:dyDescent="0.35">
      <c r="L621" s="387">
        <f t="shared" si="55"/>
        <v>46</v>
      </c>
      <c r="M621" s="396" t="s">
        <v>1644</v>
      </c>
    </row>
    <row r="622" spans="12:13" ht="29.4" thickBot="1" x14ac:dyDescent="0.35">
      <c r="L622" s="387">
        <f t="shared" si="55"/>
        <v>47</v>
      </c>
      <c r="M622" s="396" t="s">
        <v>1645</v>
      </c>
    </row>
    <row r="623" spans="12:13" ht="15" thickBot="1" x14ac:dyDescent="0.35">
      <c r="L623" s="387">
        <f t="shared" si="55"/>
        <v>48</v>
      </c>
      <c r="M623" s="396" t="s">
        <v>1650</v>
      </c>
    </row>
    <row r="624" spans="12:13" ht="29.4" thickBot="1" x14ac:dyDescent="0.35">
      <c r="L624" s="387">
        <f t="shared" si="55"/>
        <v>49</v>
      </c>
      <c r="M624" s="396" t="s">
        <v>1646</v>
      </c>
    </row>
    <row r="625" spans="12:13" ht="29.4" thickBot="1" x14ac:dyDescent="0.35">
      <c r="L625" s="387">
        <f t="shared" si="55"/>
        <v>50</v>
      </c>
      <c r="M625" s="396" t="s">
        <v>1652</v>
      </c>
    </row>
    <row r="626" spans="12:13" ht="29.4" thickBot="1" x14ac:dyDescent="0.35">
      <c r="L626" s="387">
        <f t="shared" si="55"/>
        <v>51</v>
      </c>
      <c r="M626" s="396" t="s">
        <v>1653</v>
      </c>
    </row>
    <row r="627" spans="12:13" ht="15" thickBot="1" x14ac:dyDescent="0.35">
      <c r="L627" s="387">
        <f t="shared" si="55"/>
        <v>52</v>
      </c>
      <c r="M627" s="396" t="s">
        <v>1678</v>
      </c>
    </row>
    <row r="628" spans="12:13" ht="29.4" thickBot="1" x14ac:dyDescent="0.35">
      <c r="L628" s="387">
        <f t="shared" si="55"/>
        <v>53</v>
      </c>
      <c r="M628" s="396" t="s">
        <v>1654</v>
      </c>
    </row>
    <row r="629" spans="12:13" ht="29.4" thickBot="1" x14ac:dyDescent="0.35">
      <c r="L629" s="387">
        <f t="shared" si="55"/>
        <v>54</v>
      </c>
      <c r="M629" s="396" t="s">
        <v>1655</v>
      </c>
    </row>
    <row r="630" spans="12:13" ht="29.4" thickBot="1" x14ac:dyDescent="0.35">
      <c r="L630" s="387">
        <f t="shared" si="55"/>
        <v>55</v>
      </c>
      <c r="M630" s="396" t="s">
        <v>1656</v>
      </c>
    </row>
    <row r="631" spans="12:13" ht="29.4" thickBot="1" x14ac:dyDescent="0.35">
      <c r="L631" s="387">
        <f t="shared" si="55"/>
        <v>56</v>
      </c>
      <c r="M631" s="396" t="s">
        <v>1657</v>
      </c>
    </row>
    <row r="632" spans="12:13" ht="29.4" thickBot="1" x14ac:dyDescent="0.35">
      <c r="L632" s="387">
        <f t="shared" si="55"/>
        <v>57</v>
      </c>
      <c r="M632" s="396" t="s">
        <v>1658</v>
      </c>
    </row>
    <row r="633" spans="12:13" ht="29.4" thickBot="1" x14ac:dyDescent="0.35">
      <c r="L633" s="387">
        <f t="shared" si="55"/>
        <v>58</v>
      </c>
      <c r="M633" s="396" t="s">
        <v>1659</v>
      </c>
    </row>
    <row r="634" spans="12:13" ht="29.4" thickBot="1" x14ac:dyDescent="0.35">
      <c r="L634" s="387">
        <f t="shared" si="55"/>
        <v>59</v>
      </c>
      <c r="M634" s="396" t="s">
        <v>1660</v>
      </c>
    </row>
    <row r="635" spans="12:13" ht="29.4" thickBot="1" x14ac:dyDescent="0.35">
      <c r="L635" s="387">
        <f t="shared" si="55"/>
        <v>60</v>
      </c>
      <c r="M635" s="396" t="s">
        <v>1661</v>
      </c>
    </row>
    <row r="636" spans="12:13" ht="29.4" thickBot="1" x14ac:dyDescent="0.35">
      <c r="L636" s="387">
        <f t="shared" si="55"/>
        <v>61</v>
      </c>
      <c r="M636" s="396" t="s">
        <v>1662</v>
      </c>
    </row>
    <row r="637" spans="12:13" ht="29.4" thickBot="1" x14ac:dyDescent="0.35">
      <c r="L637" s="387">
        <f t="shared" si="55"/>
        <v>62</v>
      </c>
      <c r="M637" s="396" t="s">
        <v>1663</v>
      </c>
    </row>
    <row r="638" spans="12:13" ht="15" thickBot="1" x14ac:dyDescent="0.35">
      <c r="L638" s="387">
        <f t="shared" si="55"/>
        <v>63</v>
      </c>
      <c r="M638" s="396" t="s">
        <v>1675</v>
      </c>
    </row>
    <row r="639" spans="12:13" ht="29.4" thickBot="1" x14ac:dyDescent="0.35">
      <c r="L639" s="387">
        <f t="shared" si="55"/>
        <v>64</v>
      </c>
      <c r="M639" s="396" t="s">
        <v>1664</v>
      </c>
    </row>
    <row r="640" spans="12:13" ht="29.4" thickBot="1" x14ac:dyDescent="0.35">
      <c r="L640" s="387">
        <f t="shared" si="55"/>
        <v>65</v>
      </c>
      <c r="M640" s="396" t="s">
        <v>1676</v>
      </c>
    </row>
    <row r="641" spans="12:13" ht="29.4" thickBot="1" x14ac:dyDescent="0.35">
      <c r="L641" s="387">
        <f t="shared" ref="L641:L651" si="58">L640+1</f>
        <v>66</v>
      </c>
      <c r="M641" s="396" t="s">
        <v>1665</v>
      </c>
    </row>
    <row r="642" spans="12:13" ht="29.4" thickBot="1" x14ac:dyDescent="0.35">
      <c r="L642" s="387">
        <f t="shared" si="58"/>
        <v>67</v>
      </c>
      <c r="M642" s="396" t="s">
        <v>1666</v>
      </c>
    </row>
    <row r="643" spans="12:13" ht="29.4" thickBot="1" x14ac:dyDescent="0.35">
      <c r="L643" s="387">
        <f t="shared" si="58"/>
        <v>68</v>
      </c>
      <c r="M643" s="396" t="s">
        <v>1667</v>
      </c>
    </row>
    <row r="644" spans="12:13" ht="29.4" thickBot="1" x14ac:dyDescent="0.35">
      <c r="L644" s="387">
        <f t="shared" si="58"/>
        <v>69</v>
      </c>
      <c r="M644" s="396" t="s">
        <v>1668</v>
      </c>
    </row>
    <row r="645" spans="12:13" ht="29.4" thickBot="1" x14ac:dyDescent="0.35">
      <c r="L645" s="387">
        <f t="shared" si="58"/>
        <v>70</v>
      </c>
      <c r="M645" s="396" t="s">
        <v>1669</v>
      </c>
    </row>
    <row r="646" spans="12:13" ht="29.4" thickBot="1" x14ac:dyDescent="0.35">
      <c r="L646" s="387">
        <f t="shared" si="58"/>
        <v>71</v>
      </c>
      <c r="M646" s="396" t="s">
        <v>1670</v>
      </c>
    </row>
    <row r="647" spans="12:13" ht="29.4" thickBot="1" x14ac:dyDescent="0.35">
      <c r="L647" s="387">
        <f t="shared" si="58"/>
        <v>72</v>
      </c>
      <c r="M647" s="396" t="s">
        <v>1671</v>
      </c>
    </row>
    <row r="648" spans="12:13" ht="29.4" thickBot="1" x14ac:dyDescent="0.35">
      <c r="L648" s="387">
        <f t="shared" si="58"/>
        <v>73</v>
      </c>
      <c r="M648" s="396" t="s">
        <v>1672</v>
      </c>
    </row>
    <row r="649" spans="12:13" ht="15" thickBot="1" x14ac:dyDescent="0.35">
      <c r="L649" s="387">
        <f t="shared" si="58"/>
        <v>74</v>
      </c>
      <c r="M649" s="396" t="s">
        <v>1677</v>
      </c>
    </row>
    <row r="650" spans="12:13" ht="29.4" thickBot="1" x14ac:dyDescent="0.35">
      <c r="L650" s="387">
        <f t="shared" si="58"/>
        <v>75</v>
      </c>
      <c r="M650" s="396" t="s">
        <v>1673</v>
      </c>
    </row>
    <row r="651" spans="12:13" ht="29.4" thickBot="1" x14ac:dyDescent="0.35">
      <c r="L651" s="387">
        <f t="shared" si="58"/>
        <v>76</v>
      </c>
      <c r="M651" s="396" t="s">
        <v>1674</v>
      </c>
    </row>
    <row r="653" spans="12:13" x14ac:dyDescent="0.3">
      <c r="L653" s="386" t="s">
        <v>1150</v>
      </c>
    </row>
    <row r="654" spans="12:13" ht="15" thickBot="1" x14ac:dyDescent="0.35">
      <c r="M654" s="389"/>
    </row>
    <row r="655" spans="12:13" ht="29.4" thickBot="1" x14ac:dyDescent="0.35">
      <c r="L655" s="405">
        <f>L654+1</f>
        <v>1</v>
      </c>
      <c r="M655" s="403" t="s">
        <v>1033</v>
      </c>
    </row>
    <row r="656" spans="12:13" ht="29.4" thickBot="1" x14ac:dyDescent="0.35">
      <c r="L656" s="390">
        <f t="shared" ref="L656:L673" si="59">L655+1</f>
        <v>2</v>
      </c>
      <c r="M656" s="393" t="s">
        <v>1034</v>
      </c>
    </row>
    <row r="657" spans="12:13" ht="15" thickBot="1" x14ac:dyDescent="0.35">
      <c r="L657" s="390">
        <f t="shared" si="59"/>
        <v>3</v>
      </c>
      <c r="M657" s="393" t="s">
        <v>1036</v>
      </c>
    </row>
    <row r="658" spans="12:13" ht="15" thickBot="1" x14ac:dyDescent="0.35">
      <c r="L658" s="387">
        <f t="shared" si="59"/>
        <v>4</v>
      </c>
      <c r="M658" s="394" t="s">
        <v>895</v>
      </c>
    </row>
    <row r="659" spans="12:13" ht="15" thickBot="1" x14ac:dyDescent="0.35">
      <c r="L659" s="390">
        <f t="shared" si="59"/>
        <v>5</v>
      </c>
      <c r="M659" s="393" t="s">
        <v>690</v>
      </c>
    </row>
    <row r="660" spans="12:13" ht="15" thickBot="1" x14ac:dyDescent="0.35">
      <c r="L660" s="390">
        <f t="shared" si="59"/>
        <v>6</v>
      </c>
      <c r="M660" s="393" t="s">
        <v>691</v>
      </c>
    </row>
    <row r="661" spans="12:13" ht="15" thickBot="1" x14ac:dyDescent="0.35">
      <c r="L661" s="387">
        <f t="shared" si="59"/>
        <v>7</v>
      </c>
      <c r="M661" s="394" t="s">
        <v>650</v>
      </c>
    </row>
    <row r="662" spans="12:13" ht="15" thickBot="1" x14ac:dyDescent="0.35">
      <c r="L662" s="390">
        <f t="shared" si="59"/>
        <v>8</v>
      </c>
      <c r="M662" s="393" t="s">
        <v>651</v>
      </c>
    </row>
    <row r="663" spans="12:13" ht="15" thickBot="1" x14ac:dyDescent="0.35">
      <c r="L663" s="390">
        <f t="shared" si="59"/>
        <v>9</v>
      </c>
      <c r="M663" s="393" t="s">
        <v>652</v>
      </c>
    </row>
    <row r="664" spans="12:13" ht="15" thickBot="1" x14ac:dyDescent="0.35">
      <c r="L664" s="387">
        <f t="shared" si="59"/>
        <v>10</v>
      </c>
      <c r="M664" s="394" t="s">
        <v>693</v>
      </c>
    </row>
    <row r="665" spans="12:13" ht="15" thickBot="1" x14ac:dyDescent="0.35">
      <c r="L665" s="390">
        <f t="shared" si="59"/>
        <v>11</v>
      </c>
      <c r="M665" s="393" t="s">
        <v>1149</v>
      </c>
    </row>
    <row r="666" spans="12:13" ht="15" thickBot="1" x14ac:dyDescent="0.35">
      <c r="L666" s="387">
        <f t="shared" si="59"/>
        <v>12</v>
      </c>
      <c r="M666" s="394" t="s">
        <v>1402</v>
      </c>
    </row>
    <row r="667" spans="12:13" ht="15" thickBot="1" x14ac:dyDescent="0.35">
      <c r="L667" s="387">
        <f t="shared" si="59"/>
        <v>13</v>
      </c>
      <c r="M667" s="394" t="s">
        <v>1412</v>
      </c>
    </row>
    <row r="668" spans="12:13" ht="15" thickBot="1" x14ac:dyDescent="0.35">
      <c r="L668" s="387">
        <f t="shared" si="59"/>
        <v>14</v>
      </c>
      <c r="M668" s="394" t="s">
        <v>1413</v>
      </c>
    </row>
    <row r="669" spans="12:13" ht="15" thickBot="1" x14ac:dyDescent="0.35">
      <c r="L669" s="387">
        <f t="shared" si="59"/>
        <v>15</v>
      </c>
      <c r="M669" s="394" t="s">
        <v>1414</v>
      </c>
    </row>
    <row r="670" spans="12:13" ht="15" thickBot="1" x14ac:dyDescent="0.35">
      <c r="L670" s="387">
        <f t="shared" si="59"/>
        <v>16</v>
      </c>
      <c r="M670" s="394" t="s">
        <v>1415</v>
      </c>
    </row>
    <row r="671" spans="12:13" ht="15" thickBot="1" x14ac:dyDescent="0.35">
      <c r="L671" s="387">
        <f t="shared" si="59"/>
        <v>17</v>
      </c>
      <c r="M671" s="394" t="s">
        <v>1416</v>
      </c>
    </row>
    <row r="672" spans="12:13" ht="15" thickBot="1" x14ac:dyDescent="0.35">
      <c r="L672" s="387">
        <f t="shared" si="59"/>
        <v>18</v>
      </c>
      <c r="M672" s="394" t="s">
        <v>1417</v>
      </c>
    </row>
    <row r="673" spans="12:13" ht="15" thickBot="1" x14ac:dyDescent="0.35">
      <c r="L673" s="387">
        <f t="shared" si="59"/>
        <v>19</v>
      </c>
      <c r="M673" s="394" t="s">
        <v>1418</v>
      </c>
    </row>
    <row r="675" spans="12:13" x14ac:dyDescent="0.3">
      <c r="L675" s="386" t="s">
        <v>1151</v>
      </c>
      <c r="M675" s="389"/>
    </row>
    <row r="676" spans="12:13" ht="15" thickBot="1" x14ac:dyDescent="0.35">
      <c r="M676" s="389"/>
    </row>
    <row r="677" spans="12:13" ht="29.4" thickBot="1" x14ac:dyDescent="0.35">
      <c r="L677" s="405">
        <f t="shared" ref="L677:L740" si="60">L676+1</f>
        <v>1</v>
      </c>
      <c r="M677" s="397" t="s">
        <v>993</v>
      </c>
    </row>
    <row r="678" spans="12:13" ht="29.4" thickBot="1" x14ac:dyDescent="0.35">
      <c r="L678" s="390">
        <f t="shared" si="60"/>
        <v>2</v>
      </c>
      <c r="M678" s="392" t="s">
        <v>994</v>
      </c>
    </row>
    <row r="679" spans="12:13" ht="29.4" thickBot="1" x14ac:dyDescent="0.35">
      <c r="L679" s="390">
        <f t="shared" si="60"/>
        <v>3</v>
      </c>
      <c r="M679" s="392" t="s">
        <v>1141</v>
      </c>
    </row>
    <row r="680" spans="12:13" ht="29.4" thickBot="1" x14ac:dyDescent="0.35">
      <c r="L680" s="390">
        <f t="shared" si="60"/>
        <v>4</v>
      </c>
      <c r="M680" s="392" t="s">
        <v>1023</v>
      </c>
    </row>
    <row r="681" spans="12:13" ht="29.4" thickBot="1" x14ac:dyDescent="0.35">
      <c r="L681" s="390">
        <f t="shared" si="60"/>
        <v>5</v>
      </c>
      <c r="M681" s="392" t="s">
        <v>1024</v>
      </c>
    </row>
    <row r="682" spans="12:13" ht="29.4" thickBot="1" x14ac:dyDescent="0.35">
      <c r="L682" s="390">
        <f t="shared" si="60"/>
        <v>6</v>
      </c>
      <c r="M682" s="392" t="s">
        <v>1025</v>
      </c>
    </row>
    <row r="683" spans="12:13" ht="29.4" thickBot="1" x14ac:dyDescent="0.35">
      <c r="L683" s="390">
        <f t="shared" si="60"/>
        <v>7</v>
      </c>
      <c r="M683" s="392" t="s">
        <v>1026</v>
      </c>
    </row>
    <row r="684" spans="12:13" ht="15" thickBot="1" x14ac:dyDescent="0.35">
      <c r="L684" s="390">
        <f t="shared" si="60"/>
        <v>8</v>
      </c>
      <c r="M684" s="392" t="s">
        <v>106</v>
      </c>
    </row>
    <row r="685" spans="12:13" ht="29.4" thickBot="1" x14ac:dyDescent="0.35">
      <c r="L685" s="390">
        <f t="shared" si="60"/>
        <v>9</v>
      </c>
      <c r="M685" s="392" t="s">
        <v>982</v>
      </c>
    </row>
    <row r="686" spans="12:13" ht="29.4" thickBot="1" x14ac:dyDescent="0.35">
      <c r="L686" s="390">
        <f t="shared" si="60"/>
        <v>10</v>
      </c>
      <c r="M686" s="392" t="s">
        <v>1028</v>
      </c>
    </row>
    <row r="687" spans="12:13" ht="29.4" thickBot="1" x14ac:dyDescent="0.35">
      <c r="L687" s="390">
        <f t="shared" si="60"/>
        <v>11</v>
      </c>
      <c r="M687" s="392" t="s">
        <v>1029</v>
      </c>
    </row>
    <row r="688" spans="12:13" ht="15" thickBot="1" x14ac:dyDescent="0.35">
      <c r="L688" s="390">
        <f t="shared" si="60"/>
        <v>12</v>
      </c>
      <c r="M688" s="392" t="s">
        <v>113</v>
      </c>
    </row>
    <row r="689" spans="12:13" ht="15" thickBot="1" x14ac:dyDescent="0.35">
      <c r="L689" s="390">
        <f t="shared" si="60"/>
        <v>13</v>
      </c>
      <c r="M689" s="392" t="s">
        <v>980</v>
      </c>
    </row>
    <row r="690" spans="12:13" ht="15" thickBot="1" x14ac:dyDescent="0.35">
      <c r="L690" s="390">
        <f t="shared" si="60"/>
        <v>14</v>
      </c>
      <c r="M690" s="392" t="s">
        <v>981</v>
      </c>
    </row>
    <row r="691" spans="12:13" ht="15" thickBot="1" x14ac:dyDescent="0.35">
      <c r="L691" s="390">
        <f t="shared" si="60"/>
        <v>15</v>
      </c>
      <c r="M691" s="392" t="s">
        <v>646</v>
      </c>
    </row>
    <row r="692" spans="12:13" ht="15" thickBot="1" x14ac:dyDescent="0.35">
      <c r="L692" s="390">
        <f t="shared" si="60"/>
        <v>16</v>
      </c>
      <c r="M692" s="392" t="s">
        <v>716</v>
      </c>
    </row>
    <row r="693" spans="12:13" ht="29.4" thickBot="1" x14ac:dyDescent="0.35">
      <c r="L693" s="390">
        <f t="shared" si="60"/>
        <v>17</v>
      </c>
      <c r="M693" s="392" t="s">
        <v>1021</v>
      </c>
    </row>
    <row r="694" spans="12:13" ht="29.4" thickBot="1" x14ac:dyDescent="0.35">
      <c r="L694" s="390">
        <f t="shared" si="60"/>
        <v>18</v>
      </c>
      <c r="M694" s="392" t="s">
        <v>1022</v>
      </c>
    </row>
    <row r="695" spans="12:13" ht="29.4" thickBot="1" x14ac:dyDescent="0.35">
      <c r="L695" s="390">
        <f t="shared" si="60"/>
        <v>19</v>
      </c>
      <c r="M695" s="392" t="s">
        <v>990</v>
      </c>
    </row>
    <row r="696" spans="12:13" ht="29.4" thickBot="1" x14ac:dyDescent="0.35">
      <c r="L696" s="390">
        <f t="shared" si="60"/>
        <v>20</v>
      </c>
      <c r="M696" s="392" t="s">
        <v>1005</v>
      </c>
    </row>
    <row r="697" spans="12:13" ht="29.4" thickBot="1" x14ac:dyDescent="0.35">
      <c r="L697" s="390">
        <f t="shared" si="60"/>
        <v>21</v>
      </c>
      <c r="M697" s="392" t="s">
        <v>1006</v>
      </c>
    </row>
    <row r="698" spans="12:13" ht="29.4" thickBot="1" x14ac:dyDescent="0.35">
      <c r="L698" s="390">
        <f t="shared" si="60"/>
        <v>22</v>
      </c>
      <c r="M698" s="392" t="s">
        <v>1007</v>
      </c>
    </row>
    <row r="699" spans="12:13" ht="29.4" thickBot="1" x14ac:dyDescent="0.35">
      <c r="L699" s="390">
        <f t="shared" si="60"/>
        <v>23</v>
      </c>
      <c r="M699" s="392" t="s">
        <v>1008</v>
      </c>
    </row>
    <row r="700" spans="12:13" ht="29.4" thickBot="1" x14ac:dyDescent="0.35">
      <c r="L700" s="390">
        <f t="shared" si="60"/>
        <v>24</v>
      </c>
      <c r="M700" s="392" t="s">
        <v>1009</v>
      </c>
    </row>
    <row r="701" spans="12:13" ht="29.4" thickBot="1" x14ac:dyDescent="0.35">
      <c r="L701" s="390">
        <f t="shared" si="60"/>
        <v>25</v>
      </c>
      <c r="M701" s="392" t="s">
        <v>1010</v>
      </c>
    </row>
    <row r="702" spans="12:13" ht="15" thickBot="1" x14ac:dyDescent="0.35">
      <c r="L702" s="390">
        <f t="shared" si="60"/>
        <v>26</v>
      </c>
      <c r="M702" s="392" t="s">
        <v>989</v>
      </c>
    </row>
    <row r="703" spans="12:13" ht="29.4" thickBot="1" x14ac:dyDescent="0.35">
      <c r="L703" s="390">
        <f t="shared" si="60"/>
        <v>27</v>
      </c>
      <c r="M703" s="392" t="s">
        <v>991</v>
      </c>
    </row>
    <row r="704" spans="12:13" ht="29.4" thickBot="1" x14ac:dyDescent="0.35">
      <c r="L704" s="390">
        <f t="shared" si="60"/>
        <v>28</v>
      </c>
      <c r="M704" s="392" t="s">
        <v>992</v>
      </c>
    </row>
    <row r="705" spans="12:13" ht="15" thickBot="1" x14ac:dyDescent="0.35">
      <c r="L705" s="390">
        <f t="shared" si="60"/>
        <v>29</v>
      </c>
      <c r="M705" s="392" t="s">
        <v>1012</v>
      </c>
    </row>
    <row r="706" spans="12:13" ht="29.4" thickBot="1" x14ac:dyDescent="0.35">
      <c r="L706" s="390">
        <f t="shared" si="60"/>
        <v>30</v>
      </c>
      <c r="M706" s="392" t="s">
        <v>995</v>
      </c>
    </row>
    <row r="707" spans="12:13" ht="29.4" thickBot="1" x14ac:dyDescent="0.35">
      <c r="L707" s="390">
        <f t="shared" si="60"/>
        <v>31</v>
      </c>
      <c r="M707" s="392" t="s">
        <v>996</v>
      </c>
    </row>
    <row r="708" spans="12:13" ht="29.4" thickBot="1" x14ac:dyDescent="0.35">
      <c r="L708" s="390">
        <f t="shared" si="60"/>
        <v>32</v>
      </c>
      <c r="M708" s="392" t="s">
        <v>997</v>
      </c>
    </row>
    <row r="709" spans="12:13" ht="29.4" thickBot="1" x14ac:dyDescent="0.35">
      <c r="L709" s="390">
        <f t="shared" si="60"/>
        <v>33</v>
      </c>
      <c r="M709" s="392" t="s">
        <v>998</v>
      </c>
    </row>
    <row r="710" spans="12:13" ht="29.4" thickBot="1" x14ac:dyDescent="0.35">
      <c r="L710" s="390">
        <f t="shared" si="60"/>
        <v>34</v>
      </c>
      <c r="M710" s="392" t="s">
        <v>1004</v>
      </c>
    </row>
    <row r="711" spans="12:13" ht="29.4" thickBot="1" x14ac:dyDescent="0.35">
      <c r="L711" s="390">
        <f t="shared" si="60"/>
        <v>35</v>
      </c>
      <c r="M711" s="392" t="s">
        <v>999</v>
      </c>
    </row>
    <row r="712" spans="12:13" ht="29.4" thickBot="1" x14ac:dyDescent="0.35">
      <c r="L712" s="390">
        <f t="shared" si="60"/>
        <v>36</v>
      </c>
      <c r="M712" s="392" t="s">
        <v>1000</v>
      </c>
    </row>
    <row r="713" spans="12:13" ht="29.4" thickBot="1" x14ac:dyDescent="0.35">
      <c r="L713" s="390">
        <f t="shared" si="60"/>
        <v>37</v>
      </c>
      <c r="M713" s="392" t="s">
        <v>1001</v>
      </c>
    </row>
    <row r="714" spans="12:13" ht="29.4" thickBot="1" x14ac:dyDescent="0.35">
      <c r="L714" s="390">
        <f t="shared" si="60"/>
        <v>38</v>
      </c>
      <c r="M714" s="392" t="s">
        <v>1002</v>
      </c>
    </row>
    <row r="715" spans="12:13" ht="29.4" thickBot="1" x14ac:dyDescent="0.35">
      <c r="L715" s="390">
        <f t="shared" si="60"/>
        <v>39</v>
      </c>
      <c r="M715" s="392" t="s">
        <v>1003</v>
      </c>
    </row>
    <row r="716" spans="12:13" ht="29.4" thickBot="1" x14ac:dyDescent="0.35">
      <c r="L716" s="390">
        <f t="shared" si="60"/>
        <v>40</v>
      </c>
      <c r="M716" s="392" t="s">
        <v>1011</v>
      </c>
    </row>
    <row r="717" spans="12:13" ht="15" thickBot="1" x14ac:dyDescent="0.35">
      <c r="L717" s="390">
        <f t="shared" si="60"/>
        <v>41</v>
      </c>
      <c r="M717" s="392" t="s">
        <v>1013</v>
      </c>
    </row>
    <row r="718" spans="12:13" ht="29.4" thickBot="1" x14ac:dyDescent="0.35">
      <c r="L718" s="390">
        <f t="shared" si="60"/>
        <v>42</v>
      </c>
      <c r="M718" s="392" t="s">
        <v>1027</v>
      </c>
    </row>
    <row r="719" spans="12:13" ht="15" thickBot="1" x14ac:dyDescent="0.35">
      <c r="L719" s="390">
        <f t="shared" si="60"/>
        <v>43</v>
      </c>
      <c r="M719" s="392" t="s">
        <v>1014</v>
      </c>
    </row>
    <row r="720" spans="12:13" ht="29.4" thickBot="1" x14ac:dyDescent="0.35">
      <c r="L720" s="390">
        <f t="shared" si="60"/>
        <v>44</v>
      </c>
      <c r="M720" s="392" t="s">
        <v>1015</v>
      </c>
    </row>
    <row r="721" spans="12:14" ht="43.8" thickBot="1" x14ac:dyDescent="0.35">
      <c r="L721" s="390">
        <f t="shared" si="60"/>
        <v>45</v>
      </c>
      <c r="M721" s="392" t="s">
        <v>1016</v>
      </c>
    </row>
    <row r="722" spans="12:14" ht="43.8" thickBot="1" x14ac:dyDescent="0.35">
      <c r="L722" s="390">
        <f t="shared" si="60"/>
        <v>46</v>
      </c>
      <c r="M722" s="392" t="s">
        <v>1017</v>
      </c>
    </row>
    <row r="723" spans="12:14" ht="43.8" thickBot="1" x14ac:dyDescent="0.35">
      <c r="L723" s="390">
        <f t="shared" si="60"/>
        <v>47</v>
      </c>
      <c r="M723" s="392" t="s">
        <v>1018</v>
      </c>
    </row>
    <row r="724" spans="12:14" ht="43.8" thickBot="1" x14ac:dyDescent="0.35">
      <c r="L724" s="390">
        <f t="shared" si="60"/>
        <v>48</v>
      </c>
      <c r="M724" s="392" t="s">
        <v>1019</v>
      </c>
    </row>
    <row r="725" spans="12:14" ht="43.8" thickBot="1" x14ac:dyDescent="0.35">
      <c r="L725" s="390">
        <f t="shared" si="60"/>
        <v>49</v>
      </c>
      <c r="M725" s="392" t="s">
        <v>1020</v>
      </c>
    </row>
    <row r="726" spans="12:14" ht="15" thickBot="1" x14ac:dyDescent="0.35">
      <c r="L726" s="390">
        <f t="shared" si="60"/>
        <v>50</v>
      </c>
      <c r="M726" s="390" t="s">
        <v>91</v>
      </c>
    </row>
    <row r="727" spans="12:14" ht="15" thickBot="1" x14ac:dyDescent="0.35">
      <c r="L727" s="390">
        <f t="shared" si="60"/>
        <v>51</v>
      </c>
      <c r="M727" s="390" t="s">
        <v>107</v>
      </c>
    </row>
    <row r="728" spans="12:14" ht="15" thickBot="1" x14ac:dyDescent="0.35">
      <c r="L728" s="390">
        <f t="shared" si="60"/>
        <v>52</v>
      </c>
      <c r="M728" s="390" t="s">
        <v>1152</v>
      </c>
    </row>
    <row r="729" spans="12:14" ht="15" thickBot="1" x14ac:dyDescent="0.35">
      <c r="L729" s="390">
        <f t="shared" si="60"/>
        <v>53</v>
      </c>
      <c r="M729" s="390" t="s">
        <v>108</v>
      </c>
    </row>
    <row r="730" spans="12:14" s="459" customFormat="1" ht="15" thickBot="1" x14ac:dyDescent="0.35">
      <c r="L730" s="458">
        <f t="shared" si="60"/>
        <v>54</v>
      </c>
      <c r="M730" s="458" t="s">
        <v>1625</v>
      </c>
      <c r="N730" s="460" t="s">
        <v>1432</v>
      </c>
    </row>
    <row r="731" spans="12:14" ht="29.4" thickBot="1" x14ac:dyDescent="0.35">
      <c r="L731" s="458">
        <f t="shared" si="60"/>
        <v>55</v>
      </c>
      <c r="M731" s="458" t="s">
        <v>1629</v>
      </c>
    </row>
    <row r="732" spans="12:14" ht="29.4" thickBot="1" x14ac:dyDescent="0.35">
      <c r="L732" s="458">
        <f t="shared" si="60"/>
        <v>56</v>
      </c>
      <c r="M732" s="458" t="s">
        <v>1630</v>
      </c>
    </row>
    <row r="733" spans="12:14" ht="29.4" thickBot="1" x14ac:dyDescent="0.35">
      <c r="L733" s="458">
        <f t="shared" si="60"/>
        <v>57</v>
      </c>
      <c r="M733" s="458" t="s">
        <v>1631</v>
      </c>
    </row>
    <row r="734" spans="12:14" ht="29.4" thickBot="1" x14ac:dyDescent="0.35">
      <c r="L734" s="458">
        <f t="shared" si="60"/>
        <v>58</v>
      </c>
      <c r="M734" s="458" t="s">
        <v>1632</v>
      </c>
    </row>
    <row r="735" spans="12:14" ht="29.4" thickBot="1" x14ac:dyDescent="0.35">
      <c r="L735" s="458">
        <f t="shared" si="60"/>
        <v>59</v>
      </c>
      <c r="M735" s="458" t="s">
        <v>1633</v>
      </c>
    </row>
    <row r="736" spans="12:14" ht="29.4" thickBot="1" x14ac:dyDescent="0.35">
      <c r="L736" s="458">
        <f t="shared" si="60"/>
        <v>60</v>
      </c>
      <c r="M736" s="458" t="s">
        <v>1634</v>
      </c>
    </row>
    <row r="737" spans="12:13" ht="29.4" thickBot="1" x14ac:dyDescent="0.35">
      <c r="L737" s="458">
        <f t="shared" si="60"/>
        <v>61</v>
      </c>
      <c r="M737" s="458" t="s">
        <v>1635</v>
      </c>
    </row>
    <row r="738" spans="12:13" ht="29.4" thickBot="1" x14ac:dyDescent="0.35">
      <c r="L738" s="458">
        <f t="shared" si="60"/>
        <v>62</v>
      </c>
      <c r="M738" s="458" t="s">
        <v>1636</v>
      </c>
    </row>
    <row r="739" spans="12:13" ht="15" thickBot="1" x14ac:dyDescent="0.35">
      <c r="L739" s="458">
        <f t="shared" si="60"/>
        <v>63</v>
      </c>
      <c r="M739" s="458" t="s">
        <v>1647</v>
      </c>
    </row>
    <row r="740" spans="12:13" ht="29.4" thickBot="1" x14ac:dyDescent="0.35">
      <c r="L740" s="458">
        <f t="shared" si="60"/>
        <v>64</v>
      </c>
      <c r="M740" s="458" t="s">
        <v>1626</v>
      </c>
    </row>
    <row r="741" spans="12:13" ht="29.4" thickBot="1" x14ac:dyDescent="0.35">
      <c r="L741" s="458">
        <f t="shared" ref="L741:L772" si="61">L740+1</f>
        <v>65</v>
      </c>
      <c r="M741" s="458" t="s">
        <v>1637</v>
      </c>
    </row>
    <row r="742" spans="12:13" ht="15" thickBot="1" x14ac:dyDescent="0.35">
      <c r="L742" s="458">
        <f t="shared" si="61"/>
        <v>66</v>
      </c>
      <c r="M742" s="458" t="s">
        <v>1648</v>
      </c>
    </row>
    <row r="743" spans="12:13" ht="29.4" thickBot="1" x14ac:dyDescent="0.35">
      <c r="L743" s="458">
        <f t="shared" si="61"/>
        <v>67</v>
      </c>
      <c r="M743" s="458" t="s">
        <v>1628</v>
      </c>
    </row>
    <row r="744" spans="12:13" ht="29.4" thickBot="1" x14ac:dyDescent="0.35">
      <c r="L744" s="458">
        <f t="shared" si="61"/>
        <v>68</v>
      </c>
      <c r="M744" s="458" t="s">
        <v>1638</v>
      </c>
    </row>
    <row r="745" spans="12:13" ht="29.4" thickBot="1" x14ac:dyDescent="0.35">
      <c r="L745" s="458">
        <f t="shared" si="61"/>
        <v>69</v>
      </c>
      <c r="M745" s="458" t="s">
        <v>1639</v>
      </c>
    </row>
    <row r="746" spans="12:13" ht="29.4" thickBot="1" x14ac:dyDescent="0.35">
      <c r="L746" s="458">
        <f t="shared" si="61"/>
        <v>70</v>
      </c>
      <c r="M746" s="458" t="s">
        <v>1640</v>
      </c>
    </row>
    <row r="747" spans="12:13" ht="29.4" thickBot="1" x14ac:dyDescent="0.35">
      <c r="L747" s="458">
        <f t="shared" si="61"/>
        <v>71</v>
      </c>
      <c r="M747" s="458" t="s">
        <v>1641</v>
      </c>
    </row>
    <row r="748" spans="12:13" ht="29.4" thickBot="1" x14ac:dyDescent="0.35">
      <c r="L748" s="458">
        <f t="shared" si="61"/>
        <v>72</v>
      </c>
      <c r="M748" s="458" t="s">
        <v>1642</v>
      </c>
    </row>
    <row r="749" spans="12:13" ht="29.4" thickBot="1" x14ac:dyDescent="0.35">
      <c r="L749" s="458">
        <f t="shared" si="61"/>
        <v>73</v>
      </c>
      <c r="M749" s="458" t="s">
        <v>1642</v>
      </c>
    </row>
    <row r="750" spans="12:13" ht="15" thickBot="1" x14ac:dyDescent="0.35">
      <c r="L750" s="458">
        <f t="shared" si="61"/>
        <v>74</v>
      </c>
      <c r="M750" s="458" t="s">
        <v>1649</v>
      </c>
    </row>
    <row r="751" spans="12:13" ht="29.4" thickBot="1" x14ac:dyDescent="0.35">
      <c r="L751" s="458">
        <f t="shared" si="61"/>
        <v>75</v>
      </c>
      <c r="M751" s="458" t="s">
        <v>1627</v>
      </c>
    </row>
    <row r="752" spans="12:13" ht="29.4" thickBot="1" x14ac:dyDescent="0.35">
      <c r="L752" s="458">
        <f t="shared" si="61"/>
        <v>76</v>
      </c>
      <c r="M752" s="458" t="s">
        <v>1643</v>
      </c>
    </row>
    <row r="753" spans="12:13" ht="29.4" thickBot="1" x14ac:dyDescent="0.35">
      <c r="L753" s="458">
        <f t="shared" si="61"/>
        <v>77</v>
      </c>
      <c r="M753" s="458" t="s">
        <v>1644</v>
      </c>
    </row>
    <row r="754" spans="12:13" ht="29.4" thickBot="1" x14ac:dyDescent="0.35">
      <c r="L754" s="458">
        <f t="shared" si="61"/>
        <v>78</v>
      </c>
      <c r="M754" s="458" t="s">
        <v>1645</v>
      </c>
    </row>
    <row r="755" spans="12:13" ht="15" thickBot="1" x14ac:dyDescent="0.35">
      <c r="L755" s="458">
        <f t="shared" si="61"/>
        <v>79</v>
      </c>
      <c r="M755" s="458" t="s">
        <v>1650</v>
      </c>
    </row>
    <row r="756" spans="12:13" ht="29.4" thickBot="1" x14ac:dyDescent="0.35">
      <c r="L756" s="458">
        <f t="shared" si="61"/>
        <v>80</v>
      </c>
      <c r="M756" s="458" t="s">
        <v>1646</v>
      </c>
    </row>
    <row r="757" spans="12:13" ht="29.4" thickBot="1" x14ac:dyDescent="0.35">
      <c r="L757" s="458">
        <f t="shared" si="61"/>
        <v>81</v>
      </c>
      <c r="M757" s="458" t="s">
        <v>1652</v>
      </c>
    </row>
    <row r="758" spans="12:13" ht="29.4" thickBot="1" x14ac:dyDescent="0.35">
      <c r="L758" s="458">
        <f t="shared" si="61"/>
        <v>82</v>
      </c>
      <c r="M758" s="458" t="s">
        <v>1653</v>
      </c>
    </row>
    <row r="759" spans="12:13" ht="15" thickBot="1" x14ac:dyDescent="0.35">
      <c r="L759" s="458">
        <f t="shared" si="61"/>
        <v>83</v>
      </c>
      <c r="M759" s="458" t="s">
        <v>1675</v>
      </c>
    </row>
    <row r="760" spans="12:13" ht="29.4" thickBot="1" x14ac:dyDescent="0.35">
      <c r="L760" s="458">
        <f t="shared" si="61"/>
        <v>84</v>
      </c>
      <c r="M760" s="458" t="s">
        <v>1664</v>
      </c>
    </row>
    <row r="761" spans="12:13" ht="29.4" thickBot="1" x14ac:dyDescent="0.35">
      <c r="L761" s="458">
        <f t="shared" si="61"/>
        <v>85</v>
      </c>
      <c r="M761" s="458" t="s">
        <v>1676</v>
      </c>
    </row>
    <row r="762" spans="12:13" ht="29.4" thickBot="1" x14ac:dyDescent="0.35">
      <c r="L762" s="458">
        <f t="shared" si="61"/>
        <v>86</v>
      </c>
      <c r="M762" s="458" t="s">
        <v>1665</v>
      </c>
    </row>
    <row r="763" spans="12:13" ht="29.4" thickBot="1" x14ac:dyDescent="0.35">
      <c r="L763" s="458">
        <f t="shared" si="61"/>
        <v>87</v>
      </c>
      <c r="M763" s="458" t="s">
        <v>1666</v>
      </c>
    </row>
    <row r="764" spans="12:13" ht="29.4" thickBot="1" x14ac:dyDescent="0.35">
      <c r="L764" s="458">
        <f t="shared" si="61"/>
        <v>88</v>
      </c>
      <c r="M764" s="458" t="s">
        <v>1667</v>
      </c>
    </row>
    <row r="765" spans="12:13" ht="29.4" thickBot="1" x14ac:dyDescent="0.35">
      <c r="L765" s="458">
        <f t="shared" si="61"/>
        <v>89</v>
      </c>
      <c r="M765" s="458" t="s">
        <v>1668</v>
      </c>
    </row>
    <row r="766" spans="12:13" ht="29.4" thickBot="1" x14ac:dyDescent="0.35">
      <c r="L766" s="458">
        <f t="shared" si="61"/>
        <v>90</v>
      </c>
      <c r="M766" s="458" t="s">
        <v>1669</v>
      </c>
    </row>
    <row r="767" spans="12:13" ht="29.4" thickBot="1" x14ac:dyDescent="0.35">
      <c r="L767" s="458">
        <f t="shared" si="61"/>
        <v>91</v>
      </c>
      <c r="M767" s="458" t="s">
        <v>1670</v>
      </c>
    </row>
    <row r="768" spans="12:13" ht="29.4" thickBot="1" x14ac:dyDescent="0.35">
      <c r="L768" s="458">
        <f t="shared" si="61"/>
        <v>92</v>
      </c>
      <c r="M768" s="458" t="s">
        <v>1671</v>
      </c>
    </row>
    <row r="769" spans="12:13" ht="29.4" thickBot="1" x14ac:dyDescent="0.35">
      <c r="L769" s="458">
        <f t="shared" si="61"/>
        <v>93</v>
      </c>
      <c r="M769" s="458" t="s">
        <v>1672</v>
      </c>
    </row>
    <row r="770" spans="12:13" ht="15" thickBot="1" x14ac:dyDescent="0.35">
      <c r="L770" s="458">
        <f t="shared" si="61"/>
        <v>94</v>
      </c>
      <c r="M770" s="458" t="s">
        <v>1677</v>
      </c>
    </row>
    <row r="771" spans="12:13" ht="29.4" thickBot="1" x14ac:dyDescent="0.35">
      <c r="L771" s="458">
        <f t="shared" si="61"/>
        <v>95</v>
      </c>
      <c r="M771" s="458" t="s">
        <v>1673</v>
      </c>
    </row>
    <row r="772" spans="12:13" ht="29.4" thickBot="1" x14ac:dyDescent="0.35">
      <c r="L772" s="458">
        <f t="shared" si="61"/>
        <v>96</v>
      </c>
      <c r="M772" s="458" t="s">
        <v>1674</v>
      </c>
    </row>
  </sheetData>
  <autoFilter ref="A1:R307" xr:uid="{95160B1A-F89D-4E72-AF22-0A384B4E78D9}"/>
  <mergeCells count="13">
    <mergeCell ref="B4:C4"/>
    <mergeCell ref="B5:B6"/>
    <mergeCell ref="E4:F4"/>
    <mergeCell ref="E5:E6"/>
    <mergeCell ref="I4:J4"/>
    <mergeCell ref="I5:I6"/>
    <mergeCell ref="U4:V4"/>
    <mergeCell ref="X143:Y143"/>
    <mergeCell ref="AB86:AC86"/>
    <mergeCell ref="R4:S4"/>
    <mergeCell ref="L4:M4"/>
    <mergeCell ref="L5:L6"/>
    <mergeCell ref="O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AF51-9443-4AD0-99C4-EE6664B62D07}">
  <dimension ref="C1:J42"/>
  <sheetViews>
    <sheetView zoomScale="85" zoomScaleNormal="85" workbookViewId="0">
      <selection activeCell="K23" sqref="K23"/>
    </sheetView>
  </sheetViews>
  <sheetFormatPr defaultRowHeight="14.4" x14ac:dyDescent="0.3"/>
  <cols>
    <col min="2" max="2" width="15.88671875" customWidth="1"/>
    <col min="3" max="3" width="46" style="464" customWidth="1"/>
    <col min="4" max="4" width="56.33203125" style="464" customWidth="1"/>
    <col min="5" max="5" width="9.33203125" customWidth="1"/>
    <col min="9" max="9" width="9.109375" style="447"/>
  </cols>
  <sheetData>
    <row r="1" spans="3:9" x14ac:dyDescent="0.3">
      <c r="D1" s="483">
        <v>45505</v>
      </c>
    </row>
    <row r="3" spans="3:9" ht="21" customHeight="1" x14ac:dyDescent="0.3">
      <c r="C3" s="847" t="s">
        <v>594</v>
      </c>
      <c r="D3" s="846" t="s">
        <v>672</v>
      </c>
      <c r="E3" s="724" t="s">
        <v>1749</v>
      </c>
      <c r="F3" s="724" t="s">
        <v>1748</v>
      </c>
      <c r="G3" s="724"/>
      <c r="H3" s="850" t="s">
        <v>1746</v>
      </c>
      <c r="I3" s="850"/>
    </row>
    <row r="4" spans="3:9" x14ac:dyDescent="0.3">
      <c r="C4" s="848"/>
      <c r="D4" s="846"/>
      <c r="E4" s="724"/>
      <c r="F4" s="724"/>
      <c r="G4" s="724"/>
      <c r="H4" s="850"/>
      <c r="I4" s="850"/>
    </row>
    <row r="5" spans="3:9" ht="37.5" customHeight="1" x14ac:dyDescent="0.3">
      <c r="C5" s="849"/>
      <c r="D5" s="846"/>
      <c r="E5" s="724"/>
      <c r="F5" s="337" t="s">
        <v>598</v>
      </c>
      <c r="G5" s="338" t="s">
        <v>343</v>
      </c>
      <c r="H5" s="338" t="s">
        <v>975</v>
      </c>
      <c r="I5" s="481" t="s">
        <v>328</v>
      </c>
    </row>
    <row r="6" spans="3:9" ht="57.6" x14ac:dyDescent="0.3">
      <c r="C6" s="465" t="s">
        <v>685</v>
      </c>
      <c r="D6" s="471" t="s">
        <v>1595</v>
      </c>
      <c r="E6" s="325"/>
      <c r="F6" s="326">
        <v>2.98</v>
      </c>
      <c r="G6" s="326"/>
      <c r="H6" s="300"/>
      <c r="I6" s="479">
        <f>F6-0.9</f>
        <v>2.08</v>
      </c>
    </row>
    <row r="7" spans="3:9" ht="43.2" x14ac:dyDescent="0.3">
      <c r="C7" s="466" t="s">
        <v>1034</v>
      </c>
      <c r="D7" s="472" t="s">
        <v>1597</v>
      </c>
      <c r="E7" s="325"/>
      <c r="F7" s="326"/>
      <c r="G7" s="326">
        <v>0.159</v>
      </c>
      <c r="H7" s="300"/>
      <c r="I7" s="480"/>
    </row>
    <row r="8" spans="3:9" ht="43.2" x14ac:dyDescent="0.3">
      <c r="C8" s="349" t="s">
        <v>894</v>
      </c>
      <c r="D8" s="473" t="s">
        <v>1593</v>
      </c>
      <c r="E8" s="325"/>
      <c r="F8" s="326">
        <v>1.46</v>
      </c>
      <c r="G8" s="326"/>
      <c r="H8" s="480"/>
      <c r="I8" s="480"/>
    </row>
    <row r="9" spans="3:9" ht="28.8" x14ac:dyDescent="0.3">
      <c r="C9" s="378" t="s">
        <v>895</v>
      </c>
      <c r="D9" s="474" t="s">
        <v>1743</v>
      </c>
      <c r="E9" s="322"/>
      <c r="F9" s="374"/>
      <c r="G9" s="374">
        <v>2.93</v>
      </c>
      <c r="H9" s="480"/>
      <c r="I9" s="479">
        <f>G9</f>
        <v>2.93</v>
      </c>
    </row>
    <row r="10" spans="3:9" ht="72" x14ac:dyDescent="0.3">
      <c r="C10" s="328" t="s">
        <v>690</v>
      </c>
      <c r="D10" s="473" t="s">
        <v>1592</v>
      </c>
      <c r="E10" s="325"/>
      <c r="F10" s="326"/>
      <c r="G10" s="326">
        <v>2.5350000000000001</v>
      </c>
      <c r="H10" s="480"/>
      <c r="I10" s="479">
        <f>G10-1.96</f>
        <v>0.57500000000000018</v>
      </c>
    </row>
    <row r="11" spans="3:9" ht="28.8" x14ac:dyDescent="0.3">
      <c r="C11" s="376" t="s">
        <v>650</v>
      </c>
      <c r="D11" s="474" t="s">
        <v>1743</v>
      </c>
      <c r="E11" s="322"/>
      <c r="F11" s="374">
        <v>3.2</v>
      </c>
      <c r="G11" s="374"/>
      <c r="H11" s="480"/>
      <c r="I11" s="479">
        <f>F11</f>
        <v>3.2</v>
      </c>
    </row>
    <row r="12" spans="3:9" ht="43.2" x14ac:dyDescent="0.3">
      <c r="C12" s="328" t="s">
        <v>651</v>
      </c>
      <c r="D12" s="473" t="s">
        <v>1591</v>
      </c>
      <c r="E12" s="325"/>
      <c r="F12" s="326"/>
      <c r="G12" s="326">
        <v>3.44</v>
      </c>
      <c r="H12" s="480"/>
      <c r="I12" s="479">
        <f>G12-1.85</f>
        <v>1.5899999999999999</v>
      </c>
    </row>
    <row r="13" spans="3:9" ht="28.8" x14ac:dyDescent="0.3">
      <c r="C13" s="376" t="s">
        <v>693</v>
      </c>
      <c r="D13" s="474" t="s">
        <v>1743</v>
      </c>
      <c r="E13" s="322"/>
      <c r="F13" s="374"/>
      <c r="G13" s="374">
        <v>1.38</v>
      </c>
      <c r="H13" s="480"/>
      <c r="I13" s="479">
        <f>G13</f>
        <v>1.38</v>
      </c>
    </row>
    <row r="14" spans="3:9" ht="28.8" x14ac:dyDescent="0.3">
      <c r="C14" s="445" t="s">
        <v>1402</v>
      </c>
      <c r="D14" s="474" t="s">
        <v>1743</v>
      </c>
      <c r="E14" s="322"/>
      <c r="F14" s="374"/>
      <c r="G14" s="374">
        <v>0.78</v>
      </c>
      <c r="H14" s="480"/>
      <c r="I14" s="479">
        <f>G14</f>
        <v>0.78</v>
      </c>
    </row>
    <row r="15" spans="3:9" ht="28.8" x14ac:dyDescent="0.3">
      <c r="C15" s="350" t="s">
        <v>689</v>
      </c>
      <c r="D15" s="473" t="s">
        <v>959</v>
      </c>
      <c r="E15" s="325"/>
      <c r="F15" s="326"/>
      <c r="G15" s="326">
        <v>2.2320000000000002</v>
      </c>
      <c r="H15" s="480"/>
      <c r="I15" s="479">
        <f>G15-0.186</f>
        <v>2.0460000000000003</v>
      </c>
    </row>
    <row r="16" spans="3:9" ht="28.8" x14ac:dyDescent="0.3">
      <c r="C16" s="466" t="s">
        <v>1036</v>
      </c>
      <c r="D16" s="473" t="s">
        <v>1740</v>
      </c>
      <c r="E16" s="325"/>
      <c r="F16" s="326"/>
      <c r="G16" s="326">
        <v>0.08</v>
      </c>
      <c r="H16" s="480"/>
      <c r="I16" s="480"/>
    </row>
    <row r="17" spans="3:10" ht="28.8" x14ac:dyDescent="0.3">
      <c r="C17" s="467" t="s">
        <v>86</v>
      </c>
      <c r="D17" s="472" t="s">
        <v>1679</v>
      </c>
      <c r="E17" s="361">
        <v>2500</v>
      </c>
      <c r="F17" s="325"/>
      <c r="G17" s="325"/>
      <c r="H17" s="480"/>
      <c r="I17" s="480"/>
    </row>
    <row r="18" spans="3:10" ht="28.8" x14ac:dyDescent="0.3">
      <c r="C18" s="467" t="s">
        <v>87</v>
      </c>
      <c r="D18" s="472" t="s">
        <v>987</v>
      </c>
      <c r="E18" s="476">
        <v>2500</v>
      </c>
      <c r="F18" s="325"/>
      <c r="G18" s="325"/>
      <c r="H18" s="480"/>
      <c r="I18" s="480"/>
    </row>
    <row r="19" spans="3:10" x14ac:dyDescent="0.3">
      <c r="C19" s="468" t="s">
        <v>1424</v>
      </c>
      <c r="D19" s="475" t="s">
        <v>1744</v>
      </c>
      <c r="E19" s="329"/>
      <c r="F19" s="330">
        <v>7.5999999999999998E-2</v>
      </c>
      <c r="G19" s="329"/>
      <c r="H19" s="480"/>
      <c r="I19" s="480"/>
    </row>
    <row r="20" spans="3:10" x14ac:dyDescent="0.3">
      <c r="C20" s="469" t="s">
        <v>102</v>
      </c>
      <c r="D20" s="472" t="s">
        <v>1132</v>
      </c>
      <c r="E20" s="477">
        <v>1260</v>
      </c>
      <c r="F20" s="325"/>
      <c r="G20" s="325"/>
      <c r="H20" s="480">
        <f>E20-1000</f>
        <v>260</v>
      </c>
      <c r="I20" s="480"/>
    </row>
    <row r="21" spans="3:10" ht="28.8" x14ac:dyDescent="0.3">
      <c r="C21" s="469" t="s">
        <v>108</v>
      </c>
      <c r="D21" s="472" t="s">
        <v>1742</v>
      </c>
      <c r="E21" s="478">
        <v>800</v>
      </c>
      <c r="F21" s="325"/>
      <c r="G21" s="325"/>
      <c r="H21" s="480"/>
      <c r="I21" s="480"/>
      <c r="J21" t="s">
        <v>1750</v>
      </c>
    </row>
    <row r="22" spans="3:10" ht="43.2" x14ac:dyDescent="0.3">
      <c r="C22" s="469" t="s">
        <v>1369</v>
      </c>
      <c r="D22" s="472" t="s">
        <v>1680</v>
      </c>
      <c r="E22" s="478">
        <v>630</v>
      </c>
      <c r="F22" s="359"/>
      <c r="G22" s="325"/>
      <c r="H22" s="480">
        <f>E22</f>
        <v>630</v>
      </c>
      <c r="I22" s="480"/>
    </row>
    <row r="23" spans="3:10" ht="43.2" x14ac:dyDescent="0.3">
      <c r="C23" s="470" t="s">
        <v>1344</v>
      </c>
      <c r="D23" s="472" t="s">
        <v>1680</v>
      </c>
      <c r="E23" s="325"/>
      <c r="F23" s="359"/>
      <c r="G23" s="325">
        <v>0.09</v>
      </c>
      <c r="H23" s="480"/>
      <c r="I23" s="480">
        <f>G23</f>
        <v>0.09</v>
      </c>
    </row>
    <row r="24" spans="3:10" ht="43.2" x14ac:dyDescent="0.3">
      <c r="C24" s="470" t="s">
        <v>1345</v>
      </c>
      <c r="D24" s="472" t="s">
        <v>1680</v>
      </c>
      <c r="E24" s="325"/>
      <c r="F24" s="359"/>
      <c r="G24" s="325">
        <v>0.17</v>
      </c>
      <c r="H24" s="480"/>
      <c r="I24" s="480">
        <f t="shared" ref="I24:I39" si="0">G24</f>
        <v>0.17</v>
      </c>
    </row>
    <row r="25" spans="3:10" ht="43.2" x14ac:dyDescent="0.3">
      <c r="C25" s="470" t="s">
        <v>1346</v>
      </c>
      <c r="D25" s="472" t="s">
        <v>1680</v>
      </c>
      <c r="E25" s="325"/>
      <c r="F25" s="359"/>
      <c r="G25" s="325">
        <v>0.17</v>
      </c>
      <c r="H25" s="480"/>
      <c r="I25" s="480">
        <f t="shared" si="0"/>
        <v>0.17</v>
      </c>
    </row>
    <row r="26" spans="3:10" ht="43.2" x14ac:dyDescent="0.3">
      <c r="C26" s="470" t="s">
        <v>1347</v>
      </c>
      <c r="D26" s="472" t="s">
        <v>1680</v>
      </c>
      <c r="E26" s="325"/>
      <c r="F26" s="359"/>
      <c r="G26" s="325">
        <v>0.04</v>
      </c>
      <c r="H26" s="480"/>
      <c r="I26" s="480">
        <f t="shared" si="0"/>
        <v>0.04</v>
      </c>
    </row>
    <row r="27" spans="3:10" ht="43.2" x14ac:dyDescent="0.3">
      <c r="C27" s="470" t="s">
        <v>1347</v>
      </c>
      <c r="D27" s="472" t="s">
        <v>1680</v>
      </c>
      <c r="E27" s="325"/>
      <c r="F27" s="359"/>
      <c r="G27" s="325">
        <v>0.04</v>
      </c>
      <c r="H27" s="480"/>
      <c r="I27" s="480">
        <f t="shared" si="0"/>
        <v>0.04</v>
      </c>
    </row>
    <row r="28" spans="3:10" ht="43.2" x14ac:dyDescent="0.3">
      <c r="C28" s="470" t="s">
        <v>1348</v>
      </c>
      <c r="D28" s="472" t="s">
        <v>1680</v>
      </c>
      <c r="E28" s="325"/>
      <c r="F28" s="359"/>
      <c r="G28" s="325">
        <v>0.08</v>
      </c>
      <c r="H28" s="480"/>
      <c r="I28" s="480">
        <f t="shared" si="0"/>
        <v>0.08</v>
      </c>
    </row>
    <row r="29" spans="3:10" ht="43.2" x14ac:dyDescent="0.3">
      <c r="C29" s="470" t="s">
        <v>1348</v>
      </c>
      <c r="D29" s="472" t="s">
        <v>1680</v>
      </c>
      <c r="E29" s="325"/>
      <c r="F29" s="359"/>
      <c r="G29" s="325">
        <v>0.08</v>
      </c>
      <c r="H29" s="480"/>
      <c r="I29" s="480">
        <f t="shared" si="0"/>
        <v>0.08</v>
      </c>
    </row>
    <row r="30" spans="3:10" ht="43.2" x14ac:dyDescent="0.3">
      <c r="C30" s="415" t="s">
        <v>1349</v>
      </c>
      <c r="D30" s="472" t="s">
        <v>1680</v>
      </c>
      <c r="E30" s="325"/>
      <c r="F30" s="359"/>
      <c r="G30" s="325">
        <v>0.02</v>
      </c>
      <c r="H30" s="480"/>
      <c r="I30" s="480">
        <f t="shared" si="0"/>
        <v>0.02</v>
      </c>
    </row>
    <row r="31" spans="3:10" ht="43.2" x14ac:dyDescent="0.3">
      <c r="C31" s="470" t="s">
        <v>1350</v>
      </c>
      <c r="D31" s="472" t="s">
        <v>1680</v>
      </c>
      <c r="E31" s="325"/>
      <c r="F31" s="359"/>
      <c r="G31" s="325">
        <v>0.02</v>
      </c>
      <c r="H31" s="480"/>
      <c r="I31" s="480">
        <f t="shared" si="0"/>
        <v>0.02</v>
      </c>
    </row>
    <row r="32" spans="3:10" ht="43.2" x14ac:dyDescent="0.3">
      <c r="C32" s="470" t="s">
        <v>1351</v>
      </c>
      <c r="D32" s="472" t="s">
        <v>1680</v>
      </c>
      <c r="E32" s="325"/>
      <c r="F32" s="359"/>
      <c r="G32" s="325">
        <v>0.02</v>
      </c>
      <c r="H32" s="480"/>
      <c r="I32" s="480">
        <f t="shared" si="0"/>
        <v>0.02</v>
      </c>
    </row>
    <row r="33" spans="3:9" ht="43.2" x14ac:dyDescent="0.3">
      <c r="C33" s="470" t="s">
        <v>1352</v>
      </c>
      <c r="D33" s="472" t="s">
        <v>1680</v>
      </c>
      <c r="E33" s="325"/>
      <c r="F33" s="359"/>
      <c r="G33" s="325">
        <v>0.02</v>
      </c>
      <c r="H33" s="480"/>
      <c r="I33" s="480">
        <f t="shared" si="0"/>
        <v>0.02</v>
      </c>
    </row>
    <row r="34" spans="3:9" ht="43.2" x14ac:dyDescent="0.3">
      <c r="C34" s="470" t="s">
        <v>1353</v>
      </c>
      <c r="D34" s="472" t="s">
        <v>1680</v>
      </c>
      <c r="E34" s="325"/>
      <c r="F34" s="359"/>
      <c r="G34" s="325">
        <v>0.02</v>
      </c>
      <c r="H34" s="480"/>
      <c r="I34" s="480">
        <f t="shared" si="0"/>
        <v>0.02</v>
      </c>
    </row>
    <row r="35" spans="3:9" ht="43.2" x14ac:dyDescent="0.3">
      <c r="C35" s="470" t="s">
        <v>1354</v>
      </c>
      <c r="D35" s="472" t="s">
        <v>1680</v>
      </c>
      <c r="E35" s="325"/>
      <c r="F35" s="359"/>
      <c r="G35" s="325">
        <v>0.02</v>
      </c>
      <c r="H35" s="480"/>
      <c r="I35" s="480">
        <f t="shared" si="0"/>
        <v>0.02</v>
      </c>
    </row>
    <row r="36" spans="3:9" ht="43.2" x14ac:dyDescent="0.3">
      <c r="C36" s="470" t="s">
        <v>1355</v>
      </c>
      <c r="D36" s="472" t="s">
        <v>1680</v>
      </c>
      <c r="E36" s="325"/>
      <c r="F36" s="359"/>
      <c r="G36" s="325">
        <v>0.02</v>
      </c>
      <c r="H36" s="480"/>
      <c r="I36" s="480">
        <f t="shared" si="0"/>
        <v>0.02</v>
      </c>
    </row>
    <row r="37" spans="3:9" ht="43.2" x14ac:dyDescent="0.3">
      <c r="C37" s="470" t="s">
        <v>1356</v>
      </c>
      <c r="D37" s="472" t="s">
        <v>1680</v>
      </c>
      <c r="E37" s="325"/>
      <c r="F37" s="359"/>
      <c r="G37" s="325">
        <v>0.02</v>
      </c>
      <c r="H37" s="480"/>
      <c r="I37" s="480">
        <f t="shared" si="0"/>
        <v>0.02</v>
      </c>
    </row>
    <row r="38" spans="3:9" ht="43.2" x14ac:dyDescent="0.3">
      <c r="C38" s="470" t="s">
        <v>1357</v>
      </c>
      <c r="D38" s="472" t="s">
        <v>1680</v>
      </c>
      <c r="E38" s="325"/>
      <c r="F38" s="359"/>
      <c r="G38" s="325">
        <v>0.02</v>
      </c>
      <c r="H38" s="300"/>
      <c r="I38" s="480">
        <f t="shared" si="0"/>
        <v>0.02</v>
      </c>
    </row>
    <row r="39" spans="3:9" ht="43.2" x14ac:dyDescent="0.3">
      <c r="C39" s="470" t="s">
        <v>1358</v>
      </c>
      <c r="D39" s="472" t="s">
        <v>1680</v>
      </c>
      <c r="E39" s="325"/>
      <c r="F39" s="359"/>
      <c r="G39" s="325">
        <v>0.02</v>
      </c>
      <c r="H39" s="300"/>
      <c r="I39" s="480">
        <f t="shared" si="0"/>
        <v>0.02</v>
      </c>
    </row>
    <row r="40" spans="3:9" x14ac:dyDescent="0.3">
      <c r="E40" s="464"/>
      <c r="F40" s="464"/>
      <c r="G40" s="464"/>
      <c r="H40" s="464"/>
    </row>
    <row r="42" spans="3:9" x14ac:dyDescent="0.3">
      <c r="H42" s="482">
        <f>SUM(H6:H41)</f>
        <v>890</v>
      </c>
      <c r="I42" s="482">
        <f>SUM(I6:I41)</f>
        <v>15.450999999999993</v>
      </c>
    </row>
  </sheetData>
  <mergeCells count="5">
    <mergeCell ref="D3:D5"/>
    <mergeCell ref="C3:C5"/>
    <mergeCell ref="E3:E5"/>
    <mergeCell ref="F3:G4"/>
    <mergeCell ref="H3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C592B-ED9C-4E56-A068-98DB323906FA}">
  <dimension ref="B4:R160"/>
  <sheetViews>
    <sheetView topLeftCell="J57" workbookViewId="0">
      <selection activeCell="R7" sqref="R7:R43"/>
    </sheetView>
  </sheetViews>
  <sheetFormatPr defaultRowHeight="14.4" x14ac:dyDescent="0.3"/>
  <cols>
    <col min="3" max="3" width="64.33203125" customWidth="1"/>
    <col min="6" max="6" width="54.44140625" customWidth="1"/>
    <col min="9" max="9" width="66.5546875" customWidth="1"/>
    <col min="12" max="12" width="76.5546875" customWidth="1"/>
    <col min="14" max="14" width="10" customWidth="1"/>
    <col min="15" max="15" width="70.44140625" customWidth="1"/>
    <col min="18" max="18" width="59.88671875" customWidth="1"/>
  </cols>
  <sheetData>
    <row r="4" spans="2:18" ht="15" thickBot="1" x14ac:dyDescent="0.35">
      <c r="B4" s="386" t="s">
        <v>1140</v>
      </c>
      <c r="H4" s="386" t="s">
        <v>1145</v>
      </c>
      <c r="I4" s="399"/>
    </row>
    <row r="5" spans="2:18" ht="29.4" thickBot="1" x14ac:dyDescent="0.35">
      <c r="B5" s="400">
        <v>1</v>
      </c>
      <c r="C5" s="401" t="s">
        <v>812</v>
      </c>
      <c r="F5" s="424" t="s">
        <v>685</v>
      </c>
      <c r="H5" s="422">
        <v>1</v>
      </c>
      <c r="I5" s="433" t="s">
        <v>813</v>
      </c>
      <c r="L5" s="424" t="s">
        <v>685</v>
      </c>
      <c r="N5" s="386" t="s">
        <v>1151</v>
      </c>
      <c r="O5" s="389"/>
    </row>
    <row r="6" spans="2:18" ht="29.4" thickBot="1" x14ac:dyDescent="0.35">
      <c r="B6" s="387">
        <f>B5+1</f>
        <v>2</v>
      </c>
      <c r="C6" s="396" t="s">
        <v>813</v>
      </c>
      <c r="F6" s="429" t="s">
        <v>651</v>
      </c>
      <c r="H6" s="422">
        <f t="shared" ref="H6:H19" si="0">H5+1</f>
        <v>2</v>
      </c>
      <c r="I6" s="433" t="s">
        <v>1146</v>
      </c>
      <c r="L6" s="434" t="s">
        <v>817</v>
      </c>
      <c r="O6" s="389"/>
    </row>
    <row r="7" spans="2:18" ht="29.4" thickBot="1" x14ac:dyDescent="0.35">
      <c r="B7" s="387">
        <f>B6+1</f>
        <v>3</v>
      </c>
      <c r="C7" s="396" t="s">
        <v>1143</v>
      </c>
      <c r="F7" s="425" t="s">
        <v>1199</v>
      </c>
      <c r="H7" s="422">
        <f t="shared" si="0"/>
        <v>3</v>
      </c>
      <c r="I7" s="433" t="s">
        <v>1147</v>
      </c>
      <c r="L7" s="425" t="s">
        <v>1199</v>
      </c>
      <c r="N7" s="405">
        <f t="shared" ref="N7:N59" si="1">N6+1</f>
        <v>1</v>
      </c>
      <c r="O7" s="397" t="s">
        <v>993</v>
      </c>
      <c r="R7" s="429" t="s">
        <v>1412</v>
      </c>
    </row>
    <row r="8" spans="2:18" ht="29.4" thickBot="1" x14ac:dyDescent="0.35">
      <c r="B8" s="387">
        <f t="shared" ref="B8:B19" si="2">B7+1</f>
        <v>4</v>
      </c>
      <c r="C8" s="396" t="s">
        <v>1143</v>
      </c>
      <c r="F8" s="426" t="s">
        <v>1209</v>
      </c>
      <c r="H8" s="435">
        <f t="shared" si="0"/>
        <v>4</v>
      </c>
      <c r="I8" s="436" t="s">
        <v>817</v>
      </c>
      <c r="L8" s="426" t="s">
        <v>1209</v>
      </c>
      <c r="N8" s="390">
        <f t="shared" si="1"/>
        <v>2</v>
      </c>
      <c r="O8" s="392" t="s">
        <v>994</v>
      </c>
      <c r="R8" s="429" t="s">
        <v>1413</v>
      </c>
    </row>
    <row r="9" spans="2:18" ht="29.4" thickBot="1" x14ac:dyDescent="0.35">
      <c r="B9" s="387">
        <f t="shared" si="2"/>
        <v>5</v>
      </c>
      <c r="C9" s="396" t="s">
        <v>62</v>
      </c>
      <c r="F9" s="426" t="s">
        <v>1210</v>
      </c>
      <c r="H9" s="423">
        <f t="shared" si="0"/>
        <v>5</v>
      </c>
      <c r="I9" s="403" t="s">
        <v>81</v>
      </c>
      <c r="L9" s="426" t="s">
        <v>1210</v>
      </c>
      <c r="N9" s="390">
        <f t="shared" si="1"/>
        <v>3</v>
      </c>
      <c r="O9" s="392" t="s">
        <v>1141</v>
      </c>
      <c r="R9" s="429" t="s">
        <v>1414</v>
      </c>
    </row>
    <row r="10" spans="2:18" ht="29.4" thickBot="1" x14ac:dyDescent="0.35">
      <c r="B10" s="387">
        <f t="shared" si="2"/>
        <v>6</v>
      </c>
      <c r="C10" s="396" t="s">
        <v>64</v>
      </c>
      <c r="F10" s="426" t="s">
        <v>1211</v>
      </c>
      <c r="H10" s="423">
        <f t="shared" si="0"/>
        <v>6</v>
      </c>
      <c r="I10" s="403" t="s">
        <v>961</v>
      </c>
      <c r="L10" s="426" t="s">
        <v>1211</v>
      </c>
      <c r="N10" s="390">
        <f t="shared" si="1"/>
        <v>4</v>
      </c>
      <c r="O10" s="392" t="s">
        <v>1023</v>
      </c>
      <c r="R10" s="429" t="s">
        <v>1415</v>
      </c>
    </row>
    <row r="11" spans="2:18" ht="29.4" thickBot="1" x14ac:dyDescent="0.35">
      <c r="B11" s="387">
        <f t="shared" si="2"/>
        <v>7</v>
      </c>
      <c r="C11" s="396" t="s">
        <v>895</v>
      </c>
      <c r="F11" s="426" t="s">
        <v>1212</v>
      </c>
      <c r="H11" s="423">
        <f t="shared" si="0"/>
        <v>7</v>
      </c>
      <c r="I11" s="403" t="s">
        <v>962</v>
      </c>
      <c r="L11" s="426" t="s">
        <v>1212</v>
      </c>
      <c r="N11" s="390">
        <f t="shared" si="1"/>
        <v>5</v>
      </c>
      <c r="O11" s="392" t="s">
        <v>1024</v>
      </c>
      <c r="R11" s="429" t="s">
        <v>1416</v>
      </c>
    </row>
    <row r="12" spans="2:18" ht="29.4" thickBot="1" x14ac:dyDescent="0.35">
      <c r="B12" s="387">
        <f t="shared" si="2"/>
        <v>8</v>
      </c>
      <c r="C12" s="396" t="s">
        <v>690</v>
      </c>
      <c r="F12" s="426" t="s">
        <v>1213</v>
      </c>
      <c r="H12" s="422">
        <f t="shared" si="0"/>
        <v>8</v>
      </c>
      <c r="I12" s="433" t="s">
        <v>895</v>
      </c>
      <c r="L12" s="426" t="s">
        <v>1213</v>
      </c>
      <c r="N12" s="390">
        <f t="shared" si="1"/>
        <v>6</v>
      </c>
      <c r="O12" s="392" t="s">
        <v>1025</v>
      </c>
      <c r="R12" s="427" t="s">
        <v>1417</v>
      </c>
    </row>
    <row r="13" spans="2:18" ht="29.4" thickBot="1" x14ac:dyDescent="0.35">
      <c r="B13" s="387">
        <f t="shared" si="2"/>
        <v>9</v>
      </c>
      <c r="C13" s="396" t="s">
        <v>691</v>
      </c>
      <c r="F13" s="426" t="s">
        <v>1214</v>
      </c>
      <c r="H13" s="422">
        <f t="shared" si="0"/>
        <v>9</v>
      </c>
      <c r="I13" s="433" t="s">
        <v>690</v>
      </c>
      <c r="L13" s="426" t="s">
        <v>1214</v>
      </c>
      <c r="N13" s="390">
        <f t="shared" si="1"/>
        <v>7</v>
      </c>
      <c r="O13" s="392" t="s">
        <v>1026</v>
      </c>
      <c r="R13" s="427" t="s">
        <v>1418</v>
      </c>
    </row>
    <row r="14" spans="2:18" ht="15" thickBot="1" x14ac:dyDescent="0.35">
      <c r="B14" s="387">
        <f t="shared" si="2"/>
        <v>10</v>
      </c>
      <c r="C14" s="396" t="s">
        <v>650</v>
      </c>
      <c r="F14" s="425" t="s">
        <v>1200</v>
      </c>
      <c r="H14" s="422">
        <f t="shared" si="0"/>
        <v>10</v>
      </c>
      <c r="I14" s="433" t="s">
        <v>691</v>
      </c>
      <c r="L14" s="425" t="s">
        <v>1200</v>
      </c>
      <c r="N14" s="390">
        <f t="shared" si="1"/>
        <v>8</v>
      </c>
      <c r="O14" s="392" t="s">
        <v>106</v>
      </c>
      <c r="R14" s="425" t="s">
        <v>1199</v>
      </c>
    </row>
    <row r="15" spans="2:18" ht="29.4" thickBot="1" x14ac:dyDescent="0.35">
      <c r="B15" s="387">
        <f t="shared" si="2"/>
        <v>11</v>
      </c>
      <c r="C15" s="393" t="s">
        <v>651</v>
      </c>
      <c r="F15" s="426" t="s">
        <v>1203</v>
      </c>
      <c r="H15" s="422">
        <f t="shared" si="0"/>
        <v>11</v>
      </c>
      <c r="I15" s="433" t="s">
        <v>650</v>
      </c>
      <c r="L15" s="426" t="s">
        <v>1203</v>
      </c>
      <c r="N15" s="390">
        <f t="shared" si="1"/>
        <v>9</v>
      </c>
      <c r="O15" s="392" t="s">
        <v>982</v>
      </c>
      <c r="R15" s="426" t="s">
        <v>1209</v>
      </c>
    </row>
    <row r="16" spans="2:18" ht="29.4" thickBot="1" x14ac:dyDescent="0.35">
      <c r="B16" s="387">
        <f t="shared" si="2"/>
        <v>12</v>
      </c>
      <c r="C16" s="396" t="s">
        <v>652</v>
      </c>
      <c r="F16" s="426" t="s">
        <v>1204</v>
      </c>
      <c r="H16" s="422">
        <f t="shared" si="0"/>
        <v>12</v>
      </c>
      <c r="I16" s="433" t="s">
        <v>651</v>
      </c>
      <c r="L16" s="426" t="s">
        <v>1204</v>
      </c>
      <c r="N16" s="390">
        <f t="shared" si="1"/>
        <v>10</v>
      </c>
      <c r="O16" s="392" t="s">
        <v>1028</v>
      </c>
      <c r="R16" s="426" t="s">
        <v>1210</v>
      </c>
    </row>
    <row r="17" spans="2:18" ht="29.4" thickBot="1" x14ac:dyDescent="0.35">
      <c r="B17" s="387">
        <f t="shared" si="2"/>
        <v>13</v>
      </c>
      <c r="C17" s="396" t="s">
        <v>693</v>
      </c>
      <c r="F17" s="426" t="s">
        <v>1205</v>
      </c>
      <c r="H17" s="422">
        <f t="shared" si="0"/>
        <v>13</v>
      </c>
      <c r="I17" s="433" t="s">
        <v>652</v>
      </c>
      <c r="L17" s="426" t="s">
        <v>1205</v>
      </c>
      <c r="N17" s="390">
        <f t="shared" si="1"/>
        <v>11</v>
      </c>
      <c r="O17" s="392" t="s">
        <v>1029</v>
      </c>
      <c r="R17" s="426" t="s">
        <v>1211</v>
      </c>
    </row>
    <row r="18" spans="2:18" ht="29.4" thickBot="1" x14ac:dyDescent="0.35">
      <c r="B18" s="387">
        <f t="shared" si="2"/>
        <v>14</v>
      </c>
      <c r="C18" s="396" t="s">
        <v>1144</v>
      </c>
      <c r="F18" s="426" t="s">
        <v>1206</v>
      </c>
      <c r="H18" s="422">
        <f t="shared" si="0"/>
        <v>14</v>
      </c>
      <c r="I18" s="433" t="s">
        <v>693</v>
      </c>
      <c r="L18" s="426" t="s">
        <v>1206</v>
      </c>
      <c r="N18" s="390">
        <f t="shared" si="1"/>
        <v>12</v>
      </c>
      <c r="O18" s="392" t="s">
        <v>113</v>
      </c>
      <c r="R18" s="426" t="s">
        <v>1212</v>
      </c>
    </row>
    <row r="19" spans="2:18" ht="43.8" thickBot="1" x14ac:dyDescent="0.35">
      <c r="B19" s="387">
        <f t="shared" si="2"/>
        <v>15</v>
      </c>
      <c r="C19" s="396" t="s">
        <v>702</v>
      </c>
      <c r="F19" s="426" t="s">
        <v>1207</v>
      </c>
      <c r="H19" s="422">
        <f t="shared" si="0"/>
        <v>15</v>
      </c>
      <c r="I19" s="433" t="s">
        <v>1148</v>
      </c>
      <c r="L19" s="426" t="s">
        <v>1207</v>
      </c>
      <c r="N19" s="390">
        <f t="shared" si="1"/>
        <v>13</v>
      </c>
      <c r="O19" s="392" t="s">
        <v>980</v>
      </c>
      <c r="R19" s="426" t="s">
        <v>1213</v>
      </c>
    </row>
    <row r="20" spans="2:18" ht="29.4" thickBot="1" x14ac:dyDescent="0.35">
      <c r="F20" s="426" t="s">
        <v>1208</v>
      </c>
      <c r="L20" s="426" t="s">
        <v>1208</v>
      </c>
      <c r="N20" s="390">
        <f t="shared" si="1"/>
        <v>14</v>
      </c>
      <c r="O20" s="392" t="s">
        <v>981</v>
      </c>
      <c r="R20" s="426" t="s">
        <v>1214</v>
      </c>
    </row>
    <row r="21" spans="2:18" ht="29.4" thickBot="1" x14ac:dyDescent="0.35">
      <c r="F21" s="425" t="s">
        <v>1201</v>
      </c>
      <c r="L21" s="425" t="s">
        <v>1201</v>
      </c>
      <c r="N21" s="390">
        <f t="shared" si="1"/>
        <v>15</v>
      </c>
      <c r="O21" s="392" t="s">
        <v>646</v>
      </c>
      <c r="R21" s="426" t="s">
        <v>1203</v>
      </c>
    </row>
    <row r="22" spans="2:18" ht="29.4" thickBot="1" x14ac:dyDescent="0.35">
      <c r="F22" s="426" t="s">
        <v>1215</v>
      </c>
      <c r="L22" s="426" t="s">
        <v>1215</v>
      </c>
      <c r="N22" s="390">
        <f t="shared" si="1"/>
        <v>16</v>
      </c>
      <c r="O22" s="392" t="s">
        <v>716</v>
      </c>
      <c r="R22" s="426" t="s">
        <v>1204</v>
      </c>
    </row>
    <row r="23" spans="2:18" ht="29.4" thickBot="1" x14ac:dyDescent="0.35">
      <c r="F23" s="426" t="s">
        <v>1216</v>
      </c>
      <c r="L23" s="426" t="s">
        <v>1216</v>
      </c>
      <c r="N23" s="390">
        <f t="shared" si="1"/>
        <v>17</v>
      </c>
      <c r="O23" s="392" t="s">
        <v>1021</v>
      </c>
      <c r="R23" s="426" t="s">
        <v>1205</v>
      </c>
    </row>
    <row r="24" spans="2:18" ht="29.4" thickBot="1" x14ac:dyDescent="0.35">
      <c r="F24" s="426" t="s">
        <v>1217</v>
      </c>
      <c r="L24" s="426" t="s">
        <v>1217</v>
      </c>
      <c r="N24" s="390">
        <f t="shared" si="1"/>
        <v>18</v>
      </c>
      <c r="O24" s="392" t="s">
        <v>1022</v>
      </c>
      <c r="R24" s="426" t="s">
        <v>1206</v>
      </c>
    </row>
    <row r="25" spans="2:18" ht="29.4" thickBot="1" x14ac:dyDescent="0.35">
      <c r="F25" s="426" t="s">
        <v>1218</v>
      </c>
      <c r="L25" s="426" t="s">
        <v>1218</v>
      </c>
      <c r="N25" s="390">
        <f t="shared" si="1"/>
        <v>19</v>
      </c>
      <c r="O25" s="392" t="s">
        <v>990</v>
      </c>
      <c r="R25" s="426" t="s">
        <v>1207</v>
      </c>
    </row>
    <row r="26" spans="2:18" ht="29.4" thickBot="1" x14ac:dyDescent="0.35">
      <c r="F26" s="426" t="s">
        <v>1219</v>
      </c>
      <c r="L26" s="426" t="s">
        <v>1219</v>
      </c>
      <c r="N26" s="390">
        <f t="shared" si="1"/>
        <v>20</v>
      </c>
      <c r="O26" s="392" t="s">
        <v>1005</v>
      </c>
      <c r="R26" s="426" t="s">
        <v>1208</v>
      </c>
    </row>
    <row r="27" spans="2:18" ht="29.4" thickBot="1" x14ac:dyDescent="0.35">
      <c r="F27" s="426" t="s">
        <v>1220</v>
      </c>
      <c r="L27" s="426" t="s">
        <v>1220</v>
      </c>
      <c r="N27" s="390">
        <f t="shared" si="1"/>
        <v>21</v>
      </c>
      <c r="O27" s="392" t="s">
        <v>1006</v>
      </c>
      <c r="R27" s="426" t="s">
        <v>1215</v>
      </c>
    </row>
    <row r="28" spans="2:18" ht="29.4" thickBot="1" x14ac:dyDescent="0.35">
      <c r="F28" s="425" t="s">
        <v>1202</v>
      </c>
      <c r="L28" s="425" t="s">
        <v>1202</v>
      </c>
      <c r="N28" s="390">
        <f t="shared" si="1"/>
        <v>22</v>
      </c>
      <c r="O28" s="392" t="s">
        <v>1007</v>
      </c>
      <c r="R28" s="426" t="s">
        <v>1216</v>
      </c>
    </row>
    <row r="29" spans="2:18" ht="29.4" thickBot="1" x14ac:dyDescent="0.35">
      <c r="F29" s="427" t="s">
        <v>1221</v>
      </c>
      <c r="L29" s="427" t="s">
        <v>1221</v>
      </c>
      <c r="N29" s="390">
        <f t="shared" si="1"/>
        <v>23</v>
      </c>
      <c r="O29" s="392" t="s">
        <v>1008</v>
      </c>
      <c r="R29" s="426" t="s">
        <v>1217</v>
      </c>
    </row>
    <row r="30" spans="2:18" ht="29.4" thickBot="1" x14ac:dyDescent="0.35">
      <c r="F30" s="427" t="s">
        <v>1222</v>
      </c>
      <c r="L30" s="427" t="s">
        <v>1222</v>
      </c>
      <c r="N30" s="390">
        <f t="shared" si="1"/>
        <v>24</v>
      </c>
      <c r="O30" s="392" t="s">
        <v>1009</v>
      </c>
      <c r="R30" s="426" t="s">
        <v>1218</v>
      </c>
    </row>
    <row r="31" spans="2:18" ht="29.4" thickBot="1" x14ac:dyDescent="0.35">
      <c r="F31" s="427" t="s">
        <v>1223</v>
      </c>
      <c r="L31" s="427" t="s">
        <v>1223</v>
      </c>
      <c r="N31" s="390">
        <f t="shared" si="1"/>
        <v>25</v>
      </c>
      <c r="O31" s="392" t="s">
        <v>1010</v>
      </c>
      <c r="R31" s="426" t="s">
        <v>1219</v>
      </c>
    </row>
    <row r="32" spans="2:18" ht="29.4" thickBot="1" x14ac:dyDescent="0.35">
      <c r="F32" s="427" t="s">
        <v>1224</v>
      </c>
      <c r="L32" s="427" t="s">
        <v>1224</v>
      </c>
      <c r="N32" s="390">
        <f t="shared" si="1"/>
        <v>26</v>
      </c>
      <c r="O32" s="392" t="s">
        <v>989</v>
      </c>
      <c r="R32" s="426" t="s">
        <v>1220</v>
      </c>
    </row>
    <row r="33" spans="6:18" ht="29.4" thickBot="1" x14ac:dyDescent="0.35">
      <c r="F33" s="427" t="s">
        <v>1225</v>
      </c>
      <c r="L33" s="427" t="s">
        <v>1225</v>
      </c>
      <c r="N33" s="390">
        <f t="shared" si="1"/>
        <v>27</v>
      </c>
      <c r="O33" s="392" t="s">
        <v>991</v>
      </c>
      <c r="R33" s="427" t="s">
        <v>1221</v>
      </c>
    </row>
    <row r="34" spans="6:18" ht="29.4" thickBot="1" x14ac:dyDescent="0.35">
      <c r="F34" s="427" t="s">
        <v>1226</v>
      </c>
      <c r="L34" s="427" t="s">
        <v>1226</v>
      </c>
      <c r="N34" s="390">
        <f t="shared" si="1"/>
        <v>28</v>
      </c>
      <c r="O34" s="392" t="s">
        <v>992</v>
      </c>
      <c r="R34" s="427" t="s">
        <v>1222</v>
      </c>
    </row>
    <row r="35" spans="6:18" ht="29.4" thickBot="1" x14ac:dyDescent="0.35">
      <c r="F35" s="427" t="s">
        <v>1227</v>
      </c>
      <c r="L35" s="427" t="s">
        <v>1227</v>
      </c>
      <c r="N35" s="387">
        <f t="shared" si="1"/>
        <v>29</v>
      </c>
      <c r="O35" s="404" t="s">
        <v>1012</v>
      </c>
      <c r="R35" s="427" t="s">
        <v>1223</v>
      </c>
    </row>
    <row r="36" spans="6:18" ht="29.4" thickBot="1" x14ac:dyDescent="0.35">
      <c r="F36" s="427" t="s">
        <v>1228</v>
      </c>
      <c r="L36" s="427" t="s">
        <v>1228</v>
      </c>
      <c r="N36" s="390">
        <f t="shared" si="1"/>
        <v>30</v>
      </c>
      <c r="O36" s="392" t="s">
        <v>995</v>
      </c>
      <c r="R36" s="427" t="s">
        <v>1224</v>
      </c>
    </row>
    <row r="37" spans="6:18" ht="29.4" thickBot="1" x14ac:dyDescent="0.35">
      <c r="F37" s="427" t="s">
        <v>1229</v>
      </c>
      <c r="L37" s="427" t="s">
        <v>1229</v>
      </c>
      <c r="N37" s="390">
        <f t="shared" si="1"/>
        <v>31</v>
      </c>
      <c r="O37" s="392" t="s">
        <v>996</v>
      </c>
      <c r="R37" s="427" t="s">
        <v>1225</v>
      </c>
    </row>
    <row r="38" spans="6:18" ht="29.4" thickBot="1" x14ac:dyDescent="0.35">
      <c r="F38" s="427" t="s">
        <v>1230</v>
      </c>
      <c r="L38" s="427" t="s">
        <v>1230</v>
      </c>
      <c r="N38" s="390">
        <f t="shared" si="1"/>
        <v>32</v>
      </c>
      <c r="O38" s="392" t="s">
        <v>997</v>
      </c>
      <c r="R38" s="427" t="s">
        <v>1226</v>
      </c>
    </row>
    <row r="39" spans="6:18" ht="29.4" thickBot="1" x14ac:dyDescent="0.35">
      <c r="F39" s="427" t="s">
        <v>1231</v>
      </c>
      <c r="L39" s="427" t="s">
        <v>1231</v>
      </c>
      <c r="N39" s="390">
        <f t="shared" si="1"/>
        <v>33</v>
      </c>
      <c r="O39" s="392" t="s">
        <v>998</v>
      </c>
      <c r="R39" s="427" t="s">
        <v>1227</v>
      </c>
    </row>
    <row r="40" spans="6:18" ht="29.4" thickBot="1" x14ac:dyDescent="0.35">
      <c r="F40" s="425" t="s">
        <v>1232</v>
      </c>
      <c r="L40" s="425" t="s">
        <v>1232</v>
      </c>
      <c r="N40" s="390">
        <f t="shared" si="1"/>
        <v>34</v>
      </c>
      <c r="O40" s="392" t="s">
        <v>1004</v>
      </c>
      <c r="R40" s="427" t="s">
        <v>1228</v>
      </c>
    </row>
    <row r="41" spans="6:18" ht="29.4" thickBot="1" x14ac:dyDescent="0.35">
      <c r="F41" s="428" t="s">
        <v>1233</v>
      </c>
      <c r="L41" s="428" t="s">
        <v>1233</v>
      </c>
      <c r="N41" s="390">
        <f t="shared" si="1"/>
        <v>35</v>
      </c>
      <c r="O41" s="392" t="s">
        <v>999</v>
      </c>
      <c r="R41" s="427" t="s">
        <v>1229</v>
      </c>
    </row>
    <row r="42" spans="6:18" ht="29.4" thickBot="1" x14ac:dyDescent="0.35">
      <c r="F42" s="425" t="s">
        <v>1234</v>
      </c>
      <c r="L42" s="425" t="s">
        <v>1234</v>
      </c>
      <c r="N42" s="390">
        <f t="shared" si="1"/>
        <v>36</v>
      </c>
      <c r="O42" s="392" t="s">
        <v>1000</v>
      </c>
      <c r="R42" s="427" t="s">
        <v>1230</v>
      </c>
    </row>
    <row r="43" spans="6:18" ht="29.4" thickBot="1" x14ac:dyDescent="0.35">
      <c r="F43" s="428" t="s">
        <v>1235</v>
      </c>
      <c r="L43" s="428" t="s">
        <v>1235</v>
      </c>
      <c r="N43" s="390">
        <f t="shared" si="1"/>
        <v>37</v>
      </c>
      <c r="O43" s="392" t="s">
        <v>1001</v>
      </c>
      <c r="R43" s="427" t="s">
        <v>1231</v>
      </c>
    </row>
    <row r="44" spans="6:18" ht="29.4" thickBot="1" x14ac:dyDescent="0.35">
      <c r="F44" s="428" t="s">
        <v>1236</v>
      </c>
      <c r="L44" s="428" t="s">
        <v>1236</v>
      </c>
      <c r="N44" s="390">
        <f t="shared" si="1"/>
        <v>38</v>
      </c>
      <c r="O44" s="392" t="s">
        <v>1002</v>
      </c>
    </row>
    <row r="45" spans="6:18" ht="29.4" thickBot="1" x14ac:dyDescent="0.35">
      <c r="F45" s="428" t="s">
        <v>1237</v>
      </c>
      <c r="L45" s="428" t="s">
        <v>1237</v>
      </c>
      <c r="N45" s="390">
        <f t="shared" si="1"/>
        <v>39</v>
      </c>
      <c r="O45" s="392" t="s">
        <v>1003</v>
      </c>
    </row>
    <row r="46" spans="6:18" ht="29.4" thickBot="1" x14ac:dyDescent="0.35">
      <c r="F46" s="428" t="s">
        <v>1238</v>
      </c>
      <c r="L46" s="428" t="s">
        <v>1238</v>
      </c>
      <c r="N46" s="390">
        <f t="shared" si="1"/>
        <v>40</v>
      </c>
      <c r="O46" s="392" t="s">
        <v>1011</v>
      </c>
    </row>
    <row r="47" spans="6:18" ht="15" thickBot="1" x14ac:dyDescent="0.35">
      <c r="F47" s="425" t="s">
        <v>1239</v>
      </c>
      <c r="L47" s="425" t="s">
        <v>1239</v>
      </c>
      <c r="N47" s="390">
        <f t="shared" si="1"/>
        <v>41</v>
      </c>
      <c r="O47" s="392" t="s">
        <v>1013</v>
      </c>
    </row>
    <row r="48" spans="6:18" ht="29.4" thickBot="1" x14ac:dyDescent="0.35">
      <c r="F48" s="428" t="s">
        <v>1240</v>
      </c>
      <c r="L48" s="428" t="s">
        <v>1240</v>
      </c>
      <c r="N48" s="390">
        <f t="shared" si="1"/>
        <v>42</v>
      </c>
      <c r="O48" s="392" t="s">
        <v>1027</v>
      </c>
    </row>
    <row r="49" spans="6:15" ht="29.4" thickBot="1" x14ac:dyDescent="0.35">
      <c r="F49" s="428" t="s">
        <v>1241</v>
      </c>
      <c r="L49" s="428" t="s">
        <v>1241</v>
      </c>
      <c r="N49" s="390">
        <f t="shared" si="1"/>
        <v>43</v>
      </c>
      <c r="O49" s="392" t="s">
        <v>1014</v>
      </c>
    </row>
    <row r="50" spans="6:15" ht="29.4" thickBot="1" x14ac:dyDescent="0.35">
      <c r="F50" s="428" t="s">
        <v>1242</v>
      </c>
      <c r="L50" s="428" t="s">
        <v>1242</v>
      </c>
      <c r="N50" s="390">
        <f t="shared" si="1"/>
        <v>44</v>
      </c>
      <c r="O50" s="392" t="s">
        <v>1015</v>
      </c>
    </row>
    <row r="51" spans="6:15" ht="29.4" thickBot="1" x14ac:dyDescent="0.35">
      <c r="F51" s="425" t="s">
        <v>1243</v>
      </c>
      <c r="L51" s="425" t="s">
        <v>1243</v>
      </c>
      <c r="N51" s="390">
        <f t="shared" si="1"/>
        <v>45</v>
      </c>
      <c r="O51" s="392" t="s">
        <v>1016</v>
      </c>
    </row>
    <row r="52" spans="6:15" ht="29.4" thickBot="1" x14ac:dyDescent="0.35">
      <c r="F52" s="428" t="s">
        <v>1244</v>
      </c>
      <c r="L52" s="428" t="s">
        <v>1244</v>
      </c>
      <c r="N52" s="390">
        <f t="shared" si="1"/>
        <v>46</v>
      </c>
      <c r="O52" s="392" t="s">
        <v>1017</v>
      </c>
    </row>
    <row r="53" spans="6:15" ht="29.4" thickBot="1" x14ac:dyDescent="0.35">
      <c r="F53" s="428" t="s">
        <v>1245</v>
      </c>
      <c r="L53" s="428" t="s">
        <v>1245</v>
      </c>
      <c r="N53" s="390">
        <f t="shared" si="1"/>
        <v>47</v>
      </c>
      <c r="O53" s="392" t="s">
        <v>1018</v>
      </c>
    </row>
    <row r="54" spans="6:15" ht="29.4" thickBot="1" x14ac:dyDescent="0.35">
      <c r="F54" s="428" t="s">
        <v>1246</v>
      </c>
      <c r="L54" s="428" t="s">
        <v>1246</v>
      </c>
      <c r="N54" s="390">
        <f t="shared" si="1"/>
        <v>48</v>
      </c>
      <c r="O54" s="392" t="s">
        <v>1019</v>
      </c>
    </row>
    <row r="55" spans="6:15" ht="29.4" thickBot="1" x14ac:dyDescent="0.35">
      <c r="F55" s="428" t="s">
        <v>1247</v>
      </c>
      <c r="L55" s="428" t="s">
        <v>1247</v>
      </c>
      <c r="N55" s="390">
        <f t="shared" si="1"/>
        <v>49</v>
      </c>
      <c r="O55" s="392" t="s">
        <v>1020</v>
      </c>
    </row>
    <row r="56" spans="6:15" ht="15" thickBot="1" x14ac:dyDescent="0.35">
      <c r="F56" s="425" t="s">
        <v>1248</v>
      </c>
      <c r="L56" s="425" t="s">
        <v>1248</v>
      </c>
      <c r="N56" s="387">
        <f t="shared" si="1"/>
        <v>50</v>
      </c>
      <c r="O56" s="387" t="s">
        <v>91</v>
      </c>
    </row>
    <row r="57" spans="6:15" ht="29.4" thickBot="1" x14ac:dyDescent="0.35">
      <c r="F57" s="428" t="s">
        <v>1249</v>
      </c>
      <c r="L57" s="428" t="s">
        <v>1249</v>
      </c>
      <c r="N57" s="387">
        <f t="shared" si="1"/>
        <v>51</v>
      </c>
      <c r="O57" s="387" t="s">
        <v>107</v>
      </c>
    </row>
    <row r="58" spans="6:15" ht="15" thickBot="1" x14ac:dyDescent="0.35">
      <c r="F58" s="428" t="s">
        <v>1250</v>
      </c>
      <c r="L58" s="428" t="s">
        <v>1250</v>
      </c>
      <c r="N58" s="387">
        <f t="shared" si="1"/>
        <v>52</v>
      </c>
      <c r="O58" s="387" t="s">
        <v>1152</v>
      </c>
    </row>
    <row r="59" spans="6:15" ht="15" thickBot="1" x14ac:dyDescent="0.35">
      <c r="F59" s="428" t="s">
        <v>1251</v>
      </c>
      <c r="L59" s="428" t="s">
        <v>1251</v>
      </c>
      <c r="N59" s="387">
        <f t="shared" si="1"/>
        <v>53</v>
      </c>
      <c r="O59" s="387" t="s">
        <v>108</v>
      </c>
    </row>
    <row r="60" spans="6:15" x14ac:dyDescent="0.3">
      <c r="F60" s="428" t="s">
        <v>1252</v>
      </c>
      <c r="L60" s="428" t="s">
        <v>1252</v>
      </c>
    </row>
    <row r="61" spans="6:15" ht="28.8" x14ac:dyDescent="0.3">
      <c r="F61" s="428" t="s">
        <v>1253</v>
      </c>
      <c r="L61" s="428" t="s">
        <v>1253</v>
      </c>
    </row>
    <row r="62" spans="6:15" x14ac:dyDescent="0.3">
      <c r="F62" s="428" t="s">
        <v>1254</v>
      </c>
      <c r="L62" s="428" t="s">
        <v>1254</v>
      </c>
    </row>
    <row r="63" spans="6:15" x14ac:dyDescent="0.3">
      <c r="F63" s="428" t="s">
        <v>1255</v>
      </c>
      <c r="L63" s="428" t="s">
        <v>1255</v>
      </c>
    </row>
    <row r="64" spans="6:15" x14ac:dyDescent="0.3">
      <c r="F64" s="425" t="s">
        <v>1256</v>
      </c>
      <c r="L64" s="425" t="s">
        <v>1256</v>
      </c>
    </row>
    <row r="65" spans="6:12" ht="28.8" x14ac:dyDescent="0.3">
      <c r="F65" s="428" t="s">
        <v>1257</v>
      </c>
      <c r="L65" s="428" t="s">
        <v>1257</v>
      </c>
    </row>
    <row r="66" spans="6:12" ht="28.8" x14ac:dyDescent="0.3">
      <c r="F66" s="428" t="s">
        <v>1258</v>
      </c>
      <c r="L66" s="428" t="s">
        <v>1258</v>
      </c>
    </row>
    <row r="67" spans="6:12" x14ac:dyDescent="0.3">
      <c r="F67" s="428" t="s">
        <v>1259</v>
      </c>
      <c r="L67" s="428" t="s">
        <v>1259</v>
      </c>
    </row>
    <row r="68" spans="6:12" ht="28.8" x14ac:dyDescent="0.3">
      <c r="F68" s="428" t="s">
        <v>1261</v>
      </c>
      <c r="L68" s="428" t="s">
        <v>1261</v>
      </c>
    </row>
    <row r="69" spans="6:12" ht="28.8" x14ac:dyDescent="0.3">
      <c r="F69" s="428" t="s">
        <v>1262</v>
      </c>
      <c r="L69" s="428" t="s">
        <v>1262</v>
      </c>
    </row>
    <row r="70" spans="6:12" ht="28.8" x14ac:dyDescent="0.3">
      <c r="F70" s="428" t="s">
        <v>1260</v>
      </c>
      <c r="L70" s="428" t="s">
        <v>1260</v>
      </c>
    </row>
    <row r="71" spans="6:12" ht="28.8" x14ac:dyDescent="0.3">
      <c r="F71" s="428" t="s">
        <v>1263</v>
      </c>
      <c r="L71" s="428" t="s">
        <v>1263</v>
      </c>
    </row>
    <row r="72" spans="6:12" ht="28.8" x14ac:dyDescent="0.3">
      <c r="F72" s="428" t="s">
        <v>1264</v>
      </c>
      <c r="L72" s="428" t="s">
        <v>1264</v>
      </c>
    </row>
    <row r="73" spans="6:12" ht="28.8" x14ac:dyDescent="0.3">
      <c r="F73" s="428" t="s">
        <v>1265</v>
      </c>
      <c r="L73" s="428" t="s">
        <v>1265</v>
      </c>
    </row>
    <row r="74" spans="6:12" ht="28.8" x14ac:dyDescent="0.3">
      <c r="F74" s="428" t="s">
        <v>1266</v>
      </c>
      <c r="L74" s="428" t="s">
        <v>1266</v>
      </c>
    </row>
    <row r="75" spans="6:12" ht="28.8" x14ac:dyDescent="0.3">
      <c r="F75" s="428" t="s">
        <v>1267</v>
      </c>
      <c r="L75" s="428" t="s">
        <v>1267</v>
      </c>
    </row>
    <row r="76" spans="6:12" ht="28.8" x14ac:dyDescent="0.3">
      <c r="F76" s="428" t="s">
        <v>1268</v>
      </c>
      <c r="L76" s="428" t="s">
        <v>1268</v>
      </c>
    </row>
    <row r="77" spans="6:12" ht="28.8" x14ac:dyDescent="0.3">
      <c r="F77" s="428" t="s">
        <v>1269</v>
      </c>
      <c r="L77" s="428" t="s">
        <v>1269</v>
      </c>
    </row>
    <row r="78" spans="6:12" ht="28.8" x14ac:dyDescent="0.3">
      <c r="F78" s="428" t="s">
        <v>1270</v>
      </c>
      <c r="L78" s="428" t="s">
        <v>1270</v>
      </c>
    </row>
    <row r="79" spans="6:12" x14ac:dyDescent="0.3">
      <c r="F79" s="425" t="s">
        <v>1271</v>
      </c>
      <c r="L79" s="425" t="s">
        <v>1271</v>
      </c>
    </row>
    <row r="80" spans="6:12" ht="43.2" x14ac:dyDescent="0.3">
      <c r="F80" s="428" t="s">
        <v>1306</v>
      </c>
      <c r="L80" s="428" t="s">
        <v>1306</v>
      </c>
    </row>
    <row r="81" spans="6:12" ht="43.2" x14ac:dyDescent="0.3">
      <c r="F81" s="428" t="s">
        <v>1307</v>
      </c>
      <c r="L81" s="428" t="s">
        <v>1307</v>
      </c>
    </row>
    <row r="82" spans="6:12" ht="43.2" x14ac:dyDescent="0.3">
      <c r="F82" s="428" t="s">
        <v>1308</v>
      </c>
      <c r="L82" s="428" t="s">
        <v>1308</v>
      </c>
    </row>
    <row r="83" spans="6:12" ht="43.2" x14ac:dyDescent="0.3">
      <c r="F83" s="428" t="s">
        <v>1272</v>
      </c>
      <c r="L83" s="428" t="s">
        <v>1272</v>
      </c>
    </row>
    <row r="84" spans="6:12" ht="28.8" x14ac:dyDescent="0.3">
      <c r="F84" s="428" t="s">
        <v>1309</v>
      </c>
      <c r="L84" s="428" t="s">
        <v>1309</v>
      </c>
    </row>
    <row r="85" spans="6:12" ht="28.8" x14ac:dyDescent="0.3">
      <c r="F85" s="428" t="s">
        <v>1310</v>
      </c>
      <c r="L85" s="428" t="s">
        <v>1310</v>
      </c>
    </row>
    <row r="86" spans="6:12" ht="28.8" x14ac:dyDescent="0.3">
      <c r="F86" s="428" t="s">
        <v>1311</v>
      </c>
      <c r="L86" s="428" t="s">
        <v>1311</v>
      </c>
    </row>
    <row r="87" spans="6:12" ht="28.8" x14ac:dyDescent="0.3">
      <c r="F87" s="428" t="s">
        <v>1312</v>
      </c>
      <c r="L87" s="428" t="s">
        <v>1312</v>
      </c>
    </row>
    <row r="88" spans="6:12" ht="28.8" x14ac:dyDescent="0.3">
      <c r="F88" s="428" t="s">
        <v>1313</v>
      </c>
      <c r="L88" s="428" t="s">
        <v>1313</v>
      </c>
    </row>
    <row r="89" spans="6:12" ht="28.8" x14ac:dyDescent="0.3">
      <c r="F89" s="428" t="s">
        <v>1314</v>
      </c>
      <c r="L89" s="428" t="s">
        <v>1314</v>
      </c>
    </row>
    <row r="90" spans="6:12" ht="28.8" x14ac:dyDescent="0.3">
      <c r="F90" s="428" t="s">
        <v>1315</v>
      </c>
      <c r="L90" s="428" t="s">
        <v>1315</v>
      </c>
    </row>
    <row r="91" spans="6:12" ht="28.8" x14ac:dyDescent="0.3">
      <c r="F91" s="428" t="s">
        <v>1316</v>
      </c>
      <c r="L91" s="428" t="s">
        <v>1316</v>
      </c>
    </row>
    <row r="92" spans="6:12" x14ac:dyDescent="0.3">
      <c r="F92" s="428" t="s">
        <v>1317</v>
      </c>
      <c r="L92" s="428" t="s">
        <v>1317</v>
      </c>
    </row>
    <row r="93" spans="6:12" x14ac:dyDescent="0.3">
      <c r="F93" s="428" t="s">
        <v>1318</v>
      </c>
      <c r="L93" s="428" t="s">
        <v>1318</v>
      </c>
    </row>
    <row r="94" spans="6:12" x14ac:dyDescent="0.3">
      <c r="F94" s="425" t="s">
        <v>1359</v>
      </c>
      <c r="L94" s="425" t="s">
        <v>1359</v>
      </c>
    </row>
    <row r="95" spans="6:12" x14ac:dyDescent="0.3">
      <c r="F95" s="428" t="s">
        <v>1275</v>
      </c>
      <c r="L95" s="428" t="s">
        <v>1275</v>
      </c>
    </row>
    <row r="96" spans="6:12" x14ac:dyDescent="0.3">
      <c r="F96" s="425" t="s">
        <v>1364</v>
      </c>
      <c r="L96" s="425" t="s">
        <v>1364</v>
      </c>
    </row>
    <row r="97" spans="6:12" x14ac:dyDescent="0.3">
      <c r="F97" s="425" t="s">
        <v>1360</v>
      </c>
      <c r="L97" s="425" t="s">
        <v>1360</v>
      </c>
    </row>
    <row r="98" spans="6:12" x14ac:dyDescent="0.3">
      <c r="F98" s="428" t="s">
        <v>1273</v>
      </c>
      <c r="L98" s="428" t="s">
        <v>1273</v>
      </c>
    </row>
    <row r="99" spans="6:12" x14ac:dyDescent="0.3">
      <c r="F99" s="428" t="s">
        <v>1274</v>
      </c>
      <c r="L99" s="428" t="s">
        <v>1274</v>
      </c>
    </row>
    <row r="100" spans="6:12" x14ac:dyDescent="0.3">
      <c r="F100" s="425" t="s">
        <v>1365</v>
      </c>
      <c r="L100" s="425" t="s">
        <v>1365</v>
      </c>
    </row>
    <row r="101" spans="6:12" x14ac:dyDescent="0.3">
      <c r="F101" s="428" t="s">
        <v>1276</v>
      </c>
      <c r="L101" s="428" t="s">
        <v>1276</v>
      </c>
    </row>
    <row r="102" spans="6:12" ht="28.8" x14ac:dyDescent="0.3">
      <c r="F102" s="428" t="s">
        <v>1319</v>
      </c>
      <c r="L102" s="428" t="s">
        <v>1319</v>
      </c>
    </row>
    <row r="103" spans="6:12" ht="28.8" x14ac:dyDescent="0.3">
      <c r="F103" s="428" t="s">
        <v>1320</v>
      </c>
      <c r="L103" s="428" t="s">
        <v>1320</v>
      </c>
    </row>
    <row r="104" spans="6:12" ht="28.8" x14ac:dyDescent="0.3">
      <c r="F104" s="428" t="s">
        <v>1321</v>
      </c>
      <c r="L104" s="428" t="s">
        <v>1321</v>
      </c>
    </row>
    <row r="105" spans="6:12" ht="28.8" x14ac:dyDescent="0.3">
      <c r="F105" s="428" t="s">
        <v>1322</v>
      </c>
      <c r="L105" s="428" t="s">
        <v>1322</v>
      </c>
    </row>
    <row r="106" spans="6:12" ht="28.8" x14ac:dyDescent="0.3">
      <c r="F106" s="428" t="s">
        <v>1323</v>
      </c>
      <c r="L106" s="428" t="s">
        <v>1323</v>
      </c>
    </row>
    <row r="107" spans="6:12" ht="28.8" x14ac:dyDescent="0.3">
      <c r="F107" s="428" t="s">
        <v>1324</v>
      </c>
      <c r="L107" s="428" t="s">
        <v>1324</v>
      </c>
    </row>
    <row r="108" spans="6:12" ht="28.8" x14ac:dyDescent="0.3">
      <c r="F108" s="428" t="s">
        <v>1325</v>
      </c>
      <c r="L108" s="428" t="s">
        <v>1325</v>
      </c>
    </row>
    <row r="109" spans="6:12" ht="28.8" x14ac:dyDescent="0.3">
      <c r="F109" s="428" t="s">
        <v>1326</v>
      </c>
      <c r="L109" s="428" t="s">
        <v>1326</v>
      </c>
    </row>
    <row r="110" spans="6:12" x14ac:dyDescent="0.3">
      <c r="F110" s="425" t="s">
        <v>1366</v>
      </c>
      <c r="L110" s="425" t="s">
        <v>1366</v>
      </c>
    </row>
    <row r="111" spans="6:12" ht="28.8" x14ac:dyDescent="0.3">
      <c r="F111" s="428" t="s">
        <v>1327</v>
      </c>
      <c r="L111" s="428" t="s">
        <v>1327</v>
      </c>
    </row>
    <row r="112" spans="6:12" x14ac:dyDescent="0.3">
      <c r="F112" s="428" t="s">
        <v>1277</v>
      </c>
      <c r="L112" s="428" t="s">
        <v>1277</v>
      </c>
    </row>
    <row r="113" spans="6:12" x14ac:dyDescent="0.3">
      <c r="F113" s="425" t="s">
        <v>1367</v>
      </c>
      <c r="L113" s="425" t="s">
        <v>1367</v>
      </c>
    </row>
    <row r="114" spans="6:12" x14ac:dyDescent="0.3">
      <c r="F114" s="425" t="s">
        <v>1368</v>
      </c>
      <c r="L114" s="425" t="s">
        <v>1368</v>
      </c>
    </row>
    <row r="115" spans="6:12" x14ac:dyDescent="0.3">
      <c r="F115" s="428" t="s">
        <v>1329</v>
      </c>
      <c r="L115" s="428" t="s">
        <v>1329</v>
      </c>
    </row>
    <row r="116" spans="6:12" x14ac:dyDescent="0.3">
      <c r="F116" s="428" t="s">
        <v>1330</v>
      </c>
      <c r="L116" s="428" t="s">
        <v>1330</v>
      </c>
    </row>
    <row r="117" spans="6:12" x14ac:dyDescent="0.3">
      <c r="F117" s="428" t="s">
        <v>1331</v>
      </c>
      <c r="L117" s="428" t="s">
        <v>1331</v>
      </c>
    </row>
    <row r="118" spans="6:12" x14ac:dyDescent="0.3">
      <c r="F118" s="428" t="s">
        <v>1332</v>
      </c>
      <c r="L118" s="428" t="s">
        <v>1332</v>
      </c>
    </row>
    <row r="119" spans="6:12" x14ac:dyDescent="0.3">
      <c r="F119" s="428" t="s">
        <v>1333</v>
      </c>
      <c r="L119" s="428" t="s">
        <v>1333</v>
      </c>
    </row>
    <row r="120" spans="6:12" x14ac:dyDescent="0.3">
      <c r="F120" s="428" t="s">
        <v>1334</v>
      </c>
      <c r="L120" s="428" t="s">
        <v>1334</v>
      </c>
    </row>
    <row r="121" spans="6:12" x14ac:dyDescent="0.3">
      <c r="F121" s="428" t="s">
        <v>1335</v>
      </c>
      <c r="L121" s="428" t="s">
        <v>1335</v>
      </c>
    </row>
    <row r="122" spans="6:12" x14ac:dyDescent="0.3">
      <c r="F122" s="428" t="s">
        <v>1336</v>
      </c>
      <c r="L122" s="428" t="s">
        <v>1336</v>
      </c>
    </row>
    <row r="123" spans="6:12" x14ac:dyDescent="0.3">
      <c r="F123" s="428" t="s">
        <v>1337</v>
      </c>
      <c r="L123" s="428" t="s">
        <v>1337</v>
      </c>
    </row>
    <row r="124" spans="6:12" x14ac:dyDescent="0.3">
      <c r="F124" s="428" t="s">
        <v>1338</v>
      </c>
      <c r="L124" s="428" t="s">
        <v>1338</v>
      </c>
    </row>
    <row r="125" spans="6:12" x14ac:dyDescent="0.3">
      <c r="F125" s="428" t="s">
        <v>1339</v>
      </c>
      <c r="L125" s="428" t="s">
        <v>1339</v>
      </c>
    </row>
    <row r="126" spans="6:12" x14ac:dyDescent="0.3">
      <c r="F126" s="425" t="s">
        <v>1361</v>
      </c>
      <c r="L126" s="425" t="s">
        <v>1361</v>
      </c>
    </row>
    <row r="127" spans="6:12" x14ac:dyDescent="0.3">
      <c r="F127" s="428" t="s">
        <v>1286</v>
      </c>
      <c r="L127" s="428" t="s">
        <v>1286</v>
      </c>
    </row>
    <row r="128" spans="6:12" x14ac:dyDescent="0.3">
      <c r="F128" s="428" t="s">
        <v>1287</v>
      </c>
      <c r="L128" s="428" t="s">
        <v>1287</v>
      </c>
    </row>
    <row r="129" spans="6:12" x14ac:dyDescent="0.3">
      <c r="F129" s="425" t="s">
        <v>1369</v>
      </c>
      <c r="L129" s="425" t="s">
        <v>1369</v>
      </c>
    </row>
    <row r="130" spans="6:12" x14ac:dyDescent="0.3">
      <c r="F130" s="428" t="s">
        <v>1344</v>
      </c>
      <c r="L130" s="428" t="s">
        <v>1344</v>
      </c>
    </row>
    <row r="131" spans="6:12" x14ac:dyDescent="0.3">
      <c r="F131" s="428" t="s">
        <v>1345</v>
      </c>
      <c r="L131" s="428" t="s">
        <v>1345</v>
      </c>
    </row>
    <row r="132" spans="6:12" x14ac:dyDescent="0.3">
      <c r="F132" s="428" t="s">
        <v>1346</v>
      </c>
      <c r="L132" s="428" t="s">
        <v>1346</v>
      </c>
    </row>
    <row r="133" spans="6:12" ht="28.8" x14ac:dyDescent="0.3">
      <c r="F133" s="428" t="s">
        <v>1347</v>
      </c>
      <c r="L133" s="428" t="s">
        <v>1347</v>
      </c>
    </row>
    <row r="134" spans="6:12" ht="28.8" x14ac:dyDescent="0.3">
      <c r="F134" s="428" t="s">
        <v>1347</v>
      </c>
      <c r="L134" s="428" t="s">
        <v>1347</v>
      </c>
    </row>
    <row r="135" spans="6:12" ht="28.8" x14ac:dyDescent="0.3">
      <c r="F135" s="428" t="s">
        <v>1348</v>
      </c>
      <c r="L135" s="428" t="s">
        <v>1348</v>
      </c>
    </row>
    <row r="136" spans="6:12" ht="28.8" x14ac:dyDescent="0.3">
      <c r="F136" s="428" t="s">
        <v>1348</v>
      </c>
      <c r="L136" s="428" t="s">
        <v>1348</v>
      </c>
    </row>
    <row r="137" spans="6:12" ht="28.8" x14ac:dyDescent="0.3">
      <c r="F137" s="428" t="s">
        <v>1349</v>
      </c>
      <c r="L137" s="428" t="s">
        <v>1349</v>
      </c>
    </row>
    <row r="138" spans="6:12" ht="28.8" x14ac:dyDescent="0.3">
      <c r="F138" s="428" t="s">
        <v>1350</v>
      </c>
      <c r="L138" s="428" t="s">
        <v>1350</v>
      </c>
    </row>
    <row r="139" spans="6:12" ht="28.8" x14ac:dyDescent="0.3">
      <c r="F139" s="428" t="s">
        <v>1351</v>
      </c>
      <c r="L139" s="428" t="s">
        <v>1351</v>
      </c>
    </row>
    <row r="140" spans="6:12" ht="28.8" x14ac:dyDescent="0.3">
      <c r="F140" s="428" t="s">
        <v>1352</v>
      </c>
      <c r="L140" s="428" t="s">
        <v>1352</v>
      </c>
    </row>
    <row r="141" spans="6:12" ht="28.8" x14ac:dyDescent="0.3">
      <c r="F141" s="428" t="s">
        <v>1353</v>
      </c>
      <c r="L141" s="428" t="s">
        <v>1353</v>
      </c>
    </row>
    <row r="142" spans="6:12" ht="28.8" x14ac:dyDescent="0.3">
      <c r="F142" s="428" t="s">
        <v>1354</v>
      </c>
      <c r="L142" s="428" t="s">
        <v>1354</v>
      </c>
    </row>
    <row r="143" spans="6:12" ht="28.8" x14ac:dyDescent="0.3">
      <c r="F143" s="428" t="s">
        <v>1355</v>
      </c>
      <c r="L143" s="428" t="s">
        <v>1355</v>
      </c>
    </row>
    <row r="144" spans="6:12" ht="28.8" x14ac:dyDescent="0.3">
      <c r="F144" s="428" t="s">
        <v>1356</v>
      </c>
      <c r="L144" s="428" t="s">
        <v>1356</v>
      </c>
    </row>
    <row r="145" spans="6:12" ht="28.8" x14ac:dyDescent="0.3">
      <c r="F145" s="428" t="s">
        <v>1357</v>
      </c>
      <c r="L145" s="428" t="s">
        <v>1357</v>
      </c>
    </row>
    <row r="146" spans="6:12" ht="28.8" x14ac:dyDescent="0.3">
      <c r="F146" s="428" t="s">
        <v>1358</v>
      </c>
      <c r="L146" s="428" t="s">
        <v>1358</v>
      </c>
    </row>
    <row r="147" spans="6:12" x14ac:dyDescent="0.3">
      <c r="F147" s="425" t="s">
        <v>1362</v>
      </c>
      <c r="L147" s="425" t="s">
        <v>1362</v>
      </c>
    </row>
    <row r="148" spans="6:12" x14ac:dyDescent="0.3">
      <c r="F148" s="428" t="s">
        <v>1288</v>
      </c>
      <c r="L148" s="428" t="s">
        <v>1288</v>
      </c>
    </row>
    <row r="149" spans="6:12" x14ac:dyDescent="0.3">
      <c r="F149" s="425" t="s">
        <v>1370</v>
      </c>
      <c r="L149" s="425" t="s">
        <v>1370</v>
      </c>
    </row>
    <row r="150" spans="6:12" ht="28.8" x14ac:dyDescent="0.3">
      <c r="F150" s="428" t="s">
        <v>1289</v>
      </c>
      <c r="L150" s="428" t="s">
        <v>1289</v>
      </c>
    </row>
    <row r="151" spans="6:12" ht="28.8" x14ac:dyDescent="0.3">
      <c r="F151" s="428" t="s">
        <v>1290</v>
      </c>
      <c r="L151" s="428" t="s">
        <v>1290</v>
      </c>
    </row>
    <row r="152" spans="6:12" x14ac:dyDescent="0.3">
      <c r="F152" s="428" t="s">
        <v>1291</v>
      </c>
      <c r="L152" s="428" t="s">
        <v>1291</v>
      </c>
    </row>
    <row r="153" spans="6:12" x14ac:dyDescent="0.3">
      <c r="F153" s="428" t="s">
        <v>1292</v>
      </c>
      <c r="L153" s="428" t="s">
        <v>1292</v>
      </c>
    </row>
    <row r="154" spans="6:12" ht="28.8" x14ac:dyDescent="0.3">
      <c r="F154" s="428" t="s">
        <v>1293</v>
      </c>
      <c r="L154" s="428" t="s">
        <v>1293</v>
      </c>
    </row>
    <row r="155" spans="6:12" ht="28.8" x14ac:dyDescent="0.3">
      <c r="F155" s="428" t="s">
        <v>1294</v>
      </c>
      <c r="L155" s="428" t="s">
        <v>1294</v>
      </c>
    </row>
    <row r="156" spans="6:12" ht="28.8" x14ac:dyDescent="0.3">
      <c r="F156" s="428" t="s">
        <v>1295</v>
      </c>
      <c r="L156" s="428" t="s">
        <v>1295</v>
      </c>
    </row>
    <row r="157" spans="6:12" ht="28.8" x14ac:dyDescent="0.3">
      <c r="F157" s="428" t="s">
        <v>1296</v>
      </c>
      <c r="L157" s="428" t="s">
        <v>1296</v>
      </c>
    </row>
    <row r="158" spans="6:12" ht="28.8" x14ac:dyDescent="0.3">
      <c r="F158" s="428" t="s">
        <v>1297</v>
      </c>
      <c r="L158" s="428" t="s">
        <v>1297</v>
      </c>
    </row>
    <row r="159" spans="6:12" ht="28.8" x14ac:dyDescent="0.3">
      <c r="F159" s="428" t="s">
        <v>1298</v>
      </c>
      <c r="L159" s="428" t="s">
        <v>1298</v>
      </c>
    </row>
    <row r="160" spans="6:12" ht="28.8" x14ac:dyDescent="0.3">
      <c r="F160" s="428" t="s">
        <v>1299</v>
      </c>
      <c r="L160" s="428" t="s">
        <v>1299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O124"/>
  <sheetViews>
    <sheetView topLeftCell="B2" workbookViewId="0">
      <pane xSplit="2" ySplit="3" topLeftCell="D116" activePane="bottomRight" state="frozen"/>
      <selection activeCell="B2" sqref="B2"/>
      <selection pane="topRight" activeCell="D2" sqref="D2"/>
      <selection pane="bottomLeft" activeCell="B5" sqref="B5"/>
      <selection pane="bottomRight" activeCell="D136" sqref="D136"/>
    </sheetView>
  </sheetViews>
  <sheetFormatPr defaultRowHeight="14.4" x14ac:dyDescent="0.3"/>
  <cols>
    <col min="2" max="2" width="11" customWidth="1"/>
    <col min="3" max="3" width="32.5546875" customWidth="1"/>
    <col min="4" max="4" width="30.6640625" customWidth="1"/>
    <col min="5" max="5" width="22.5546875" customWidth="1"/>
    <col min="6" max="6" width="30.33203125" style="512" customWidth="1"/>
    <col min="7" max="7" width="27" style="512" customWidth="1"/>
    <col min="8" max="8" width="16.33203125" style="512" customWidth="1"/>
    <col min="9" max="9" width="17" style="512" customWidth="1"/>
    <col min="10" max="10" width="14" style="512" customWidth="1"/>
    <col min="11" max="11" width="13" style="512" customWidth="1"/>
    <col min="12" max="15" width="13.33203125" style="512" customWidth="1"/>
  </cols>
  <sheetData>
    <row r="2" spans="2:15" ht="63.75" customHeight="1" x14ac:dyDescent="0.3">
      <c r="B2" s="857" t="s">
        <v>1159</v>
      </c>
      <c r="C2" s="857"/>
      <c r="D2" s="857"/>
      <c r="E2" s="857"/>
      <c r="F2" s="857"/>
      <c r="G2" s="857"/>
      <c r="H2" s="857"/>
      <c r="I2" s="857"/>
      <c r="J2" s="857"/>
      <c r="K2" s="857"/>
      <c r="L2" s="857"/>
      <c r="M2" s="857"/>
      <c r="N2" s="857"/>
      <c r="O2" s="857"/>
    </row>
    <row r="3" spans="2:15" ht="35.4" x14ac:dyDescent="0.3">
      <c r="B3" s="409" t="s">
        <v>1154</v>
      </c>
      <c r="C3" s="409" t="s">
        <v>14</v>
      </c>
      <c r="D3" s="409" t="s">
        <v>1155</v>
      </c>
      <c r="E3" s="409" t="s">
        <v>1160</v>
      </c>
      <c r="F3" s="498" t="s">
        <v>1156</v>
      </c>
      <c r="G3" s="498" t="s">
        <v>1157</v>
      </c>
      <c r="H3" s="498" t="s">
        <v>2060</v>
      </c>
      <c r="I3" s="498" t="s">
        <v>1158</v>
      </c>
      <c r="J3" s="498" t="s">
        <v>2061</v>
      </c>
      <c r="K3" s="499" t="s">
        <v>2062</v>
      </c>
      <c r="L3" s="500" t="s">
        <v>389</v>
      </c>
      <c r="M3" s="501" t="s">
        <v>395</v>
      </c>
      <c r="N3" s="501" t="s">
        <v>396</v>
      </c>
      <c r="O3" s="501" t="s">
        <v>392</v>
      </c>
    </row>
    <row r="4" spans="2:15" x14ac:dyDescent="0.3">
      <c r="B4" s="410">
        <v>1</v>
      </c>
      <c r="C4" s="407">
        <v>2</v>
      </c>
      <c r="D4" s="410">
        <v>3</v>
      </c>
      <c r="E4" s="409"/>
      <c r="F4" s="502">
        <v>4</v>
      </c>
      <c r="G4" s="503">
        <v>5</v>
      </c>
      <c r="H4" s="503">
        <v>6</v>
      </c>
      <c r="I4" s="502">
        <v>7</v>
      </c>
      <c r="J4" s="503">
        <v>8</v>
      </c>
      <c r="K4" s="502">
        <v>9</v>
      </c>
      <c r="L4" s="503">
        <v>10</v>
      </c>
      <c r="M4" s="502">
        <v>11</v>
      </c>
      <c r="N4" s="503">
        <v>12</v>
      </c>
      <c r="O4" s="502">
        <v>13</v>
      </c>
    </row>
    <row r="5" spans="2:15" ht="34.5" customHeight="1" x14ac:dyDescent="0.3">
      <c r="B5" s="410">
        <v>1</v>
      </c>
      <c r="C5" s="411" t="str">
        <f>VLOOKUP(B5,'Сводная информация'!$B:$V,3,9)</f>
        <v>Краснодар</v>
      </c>
      <c r="D5" s="411" t="str">
        <f>VLOOKUP(B5,'Сводная информация'!$B:$V,5,9)</f>
        <v>2БКТП-2108п,  10/0,4  кВ ,   2000 кВА</v>
      </c>
      <c r="E5" s="412">
        <f>VLOOKUP(B5,'Сводная информация'!$B$6:$K$652,10,9)</f>
        <v>0</v>
      </c>
      <c r="F5" s="500">
        <f>VLOOKUP(B5,'Сводная информация'!$B$6:$K$652,4,9)</f>
        <v>0</v>
      </c>
      <c r="G5" s="500" t="s">
        <v>1961</v>
      </c>
      <c r="H5" s="500" t="s">
        <v>1962</v>
      </c>
      <c r="I5" s="500" t="s">
        <v>1963</v>
      </c>
      <c r="J5" s="854">
        <v>13463</v>
      </c>
      <c r="K5" s="504">
        <f t="shared" ref="K5:K68" si="0">SUM(L5:O5)</f>
        <v>1600000</v>
      </c>
      <c r="L5" s="504"/>
      <c r="M5" s="504"/>
      <c r="N5" s="504">
        <v>1600000</v>
      </c>
      <c r="O5" s="504"/>
    </row>
    <row r="6" spans="2:15" ht="34.5" customHeight="1" x14ac:dyDescent="0.3">
      <c r="B6" s="410">
        <f>B5+1</f>
        <v>2</v>
      </c>
      <c r="C6" s="411" t="str">
        <f>VLOOKUP(B6,'Сводная информация'!$B:$V,3,9)</f>
        <v>Краснодар</v>
      </c>
      <c r="D6" s="411" t="str">
        <f>VLOOKUP(B6,'Сводная информация'!$B:$V,5,9)</f>
        <v>2БКТП-2106п,  10/0,4  кВ ,   1260 кВА</v>
      </c>
      <c r="E6" s="412">
        <f>VLOOKUP(B6,'Сводная информация'!$B$6:$K$652,10,9)</f>
        <v>0</v>
      </c>
      <c r="F6" s="500">
        <f>VLOOKUP(B6,'Сводная информация'!$B$6:$K$652,4,9)</f>
        <v>0</v>
      </c>
      <c r="G6" s="500" t="s">
        <v>1961</v>
      </c>
      <c r="H6" s="500" t="s">
        <v>1962</v>
      </c>
      <c r="I6" s="500" t="s">
        <v>1963</v>
      </c>
      <c r="J6" s="855"/>
      <c r="K6" s="504">
        <f t="shared" si="0"/>
        <v>1300000</v>
      </c>
      <c r="L6" s="504"/>
      <c r="M6" s="504"/>
      <c r="N6" s="504">
        <v>1300000</v>
      </c>
      <c r="O6" s="504"/>
    </row>
    <row r="7" spans="2:15" ht="36" x14ac:dyDescent="0.3">
      <c r="B7" s="410">
        <f t="shared" ref="B7:B70" si="1">B6+1</f>
        <v>3</v>
      </c>
      <c r="C7" s="411" t="str">
        <f>VLOOKUP(B7,'Сводная информация'!$B:$V,3,9)</f>
        <v>Краснодар</v>
      </c>
      <c r="D7" s="411" t="str">
        <f>VLOOKUP(B7,'Сводная информация'!$B:$V,5,9)</f>
        <v>2БКТП-2109п,  10/0,4  кВ ,   2500 кВА</v>
      </c>
      <c r="E7" s="412">
        <f>VLOOKUP(B7,'Сводная информация'!$B$6:$K$652,10,9)</f>
        <v>0</v>
      </c>
      <c r="F7" s="500">
        <f>VLOOKUP(B7,'Сводная информация'!$B$6:$K$652,4,9)</f>
        <v>0</v>
      </c>
      <c r="G7" s="500" t="s">
        <v>1961</v>
      </c>
      <c r="H7" s="500" t="s">
        <v>1962</v>
      </c>
      <c r="I7" s="500" t="s">
        <v>1963</v>
      </c>
      <c r="J7" s="855"/>
      <c r="K7" s="504">
        <f t="shared" si="0"/>
        <v>2500000</v>
      </c>
      <c r="L7" s="504"/>
      <c r="M7" s="504"/>
      <c r="N7" s="504">
        <v>2500000</v>
      </c>
      <c r="O7" s="504"/>
    </row>
    <row r="8" spans="2:15" ht="36" x14ac:dyDescent="0.3">
      <c r="B8" s="410">
        <f t="shared" si="1"/>
        <v>4</v>
      </c>
      <c r="C8" s="411" t="str">
        <f>VLOOKUP(B8,'Сводная информация'!$B:$V,3,9)</f>
        <v>Краснодар</v>
      </c>
      <c r="D8" s="411" t="str">
        <f>VLOOKUP(B8,'Сводная информация'!$B:$V,5,9)</f>
        <v>2БКТП-2107п,  10/0,4  кВ ,   2000 кВА</v>
      </c>
      <c r="E8" s="412">
        <f>VLOOKUP(B8,'Сводная информация'!$B$6:$K$652,10,9)</f>
        <v>0</v>
      </c>
      <c r="F8" s="500">
        <f>VLOOKUP(B8,'Сводная информация'!$B$6:$K$652,4,9)</f>
        <v>0</v>
      </c>
      <c r="G8" s="500" t="s">
        <v>1961</v>
      </c>
      <c r="H8" s="500" t="s">
        <v>1962</v>
      </c>
      <c r="I8" s="500" t="s">
        <v>1963</v>
      </c>
      <c r="J8" s="855"/>
      <c r="K8" s="504">
        <f t="shared" si="0"/>
        <v>1500000</v>
      </c>
      <c r="L8" s="504"/>
      <c r="M8" s="504"/>
      <c r="N8" s="504">
        <v>1500000</v>
      </c>
      <c r="O8" s="504"/>
    </row>
    <row r="9" spans="2:15" ht="36" x14ac:dyDescent="0.3">
      <c r="B9" s="410">
        <f t="shared" si="1"/>
        <v>5</v>
      </c>
      <c r="C9" s="411" t="str">
        <f>VLOOKUP(B9,'Сводная информация'!$B:$V,3,9)</f>
        <v>Краснодар</v>
      </c>
      <c r="D9" s="411" t="str">
        <f>VLOOKUP(B9,'Сводная информация'!$B:$V,5,9)</f>
        <v>2БКТП-2110п,  10/0,4  кВ ,   2500 кВА</v>
      </c>
      <c r="E9" s="412">
        <f>VLOOKUP(B9,'Сводная информация'!$B$6:$K$652,10,9)</f>
        <v>0</v>
      </c>
      <c r="F9" s="500">
        <f>VLOOKUP(B9,'Сводная информация'!$B$6:$K$652,4,9)</f>
        <v>0</v>
      </c>
      <c r="G9" s="500" t="s">
        <v>1961</v>
      </c>
      <c r="H9" s="500" t="s">
        <v>1962</v>
      </c>
      <c r="I9" s="500" t="s">
        <v>1963</v>
      </c>
      <c r="J9" s="855"/>
      <c r="K9" s="504">
        <f t="shared" si="0"/>
        <v>1900000</v>
      </c>
      <c r="L9" s="504"/>
      <c r="M9" s="504"/>
      <c r="N9" s="504">
        <v>1900000</v>
      </c>
      <c r="O9" s="504"/>
    </row>
    <row r="10" spans="2:15" ht="36" x14ac:dyDescent="0.3">
      <c r="B10" s="410">
        <f t="shared" si="1"/>
        <v>6</v>
      </c>
      <c r="C10" s="411" t="str">
        <f>VLOOKUP(B10,'Сводная информация'!$B:$V,3,9)</f>
        <v>Краснодар</v>
      </c>
      <c r="D10" s="411" t="str">
        <f>VLOOKUP(B10,'Сводная информация'!$B:$V,5,9)</f>
        <v>2БКТП-2105п,  10/0,4  кВ ,   1260 кВА</v>
      </c>
      <c r="E10" s="412">
        <f>VLOOKUP(B10,'Сводная информация'!$B$6:$K$652,10,9)</f>
        <v>0</v>
      </c>
      <c r="F10" s="500">
        <f>VLOOKUP(B10,'Сводная информация'!$B$6:$K$652,4,9)</f>
        <v>0</v>
      </c>
      <c r="G10" s="500" t="s">
        <v>1961</v>
      </c>
      <c r="H10" s="500" t="s">
        <v>1962</v>
      </c>
      <c r="I10" s="500" t="s">
        <v>1963</v>
      </c>
      <c r="J10" s="855"/>
      <c r="K10" s="504">
        <f t="shared" si="0"/>
        <v>2500000</v>
      </c>
      <c r="L10" s="504"/>
      <c r="M10" s="504"/>
      <c r="N10" s="504">
        <v>2500000</v>
      </c>
      <c r="O10" s="504"/>
    </row>
    <row r="11" spans="2:15" ht="36" x14ac:dyDescent="0.3">
      <c r="B11" s="410">
        <f t="shared" si="1"/>
        <v>7</v>
      </c>
      <c r="C11" s="411" t="str">
        <f>VLOOKUP(B11,'Сводная информация'!$B:$V,3,9)</f>
        <v>Краснодар</v>
      </c>
      <c r="D11" s="411" t="str">
        <f>VLOOKUP(B11,'Сводная информация'!$B:$V,5,9)</f>
        <v>2БРТП-2103п,  10/0,4  кВ ,   2000 кВА</v>
      </c>
      <c r="E11" s="412">
        <f>VLOOKUP(B11,'Сводная информация'!$B$6:$K$652,10,9)</f>
        <v>0</v>
      </c>
      <c r="F11" s="500">
        <f>VLOOKUP(B11,'Сводная информация'!$B$6:$K$652,4,9)</f>
        <v>0</v>
      </c>
      <c r="G11" s="500" t="s">
        <v>1961</v>
      </c>
      <c r="H11" s="500" t="s">
        <v>1962</v>
      </c>
      <c r="I11" s="500" t="s">
        <v>1963</v>
      </c>
      <c r="J11" s="856"/>
      <c r="K11" s="504">
        <f t="shared" si="0"/>
        <v>1200000</v>
      </c>
      <c r="L11" s="504">
        <v>1200000</v>
      </c>
      <c r="M11" s="504"/>
      <c r="N11" s="504"/>
      <c r="O11" s="504"/>
    </row>
    <row r="12" spans="2:15" ht="36" x14ac:dyDescent="0.3">
      <c r="B12" s="410">
        <f t="shared" si="1"/>
        <v>8</v>
      </c>
      <c r="C12" s="411" t="str">
        <f>VLOOKUP(B12,'Сводная информация'!$B:$V,3,9)</f>
        <v>Краснодар</v>
      </c>
      <c r="D12" s="411" t="str">
        <f>VLOOKUP(B12,'Сводная информация'!$B:$V,5,9)</f>
        <v>2БКТП-2476п,  10/0,4  кВ ,   800 кВА</v>
      </c>
      <c r="E12" s="412">
        <f>VLOOKUP(B12,'Сводная информация'!$B$6:$K$652,10,9)</f>
        <v>0</v>
      </c>
      <c r="F12" s="500">
        <f>VLOOKUP(B12,'Сводная информация'!$B$6:$K$652,4,9)</f>
        <v>0</v>
      </c>
      <c r="G12" s="500" t="s">
        <v>1961</v>
      </c>
      <c r="H12" s="500" t="s">
        <v>1962</v>
      </c>
      <c r="I12" s="500" t="s">
        <v>1963</v>
      </c>
      <c r="J12" s="502"/>
      <c r="K12" s="504">
        <f t="shared" si="0"/>
        <v>1200000</v>
      </c>
      <c r="L12" s="504"/>
      <c r="M12" s="504"/>
      <c r="N12" s="504">
        <v>1200000</v>
      </c>
      <c r="O12" s="504"/>
    </row>
    <row r="13" spans="2:15" ht="36" x14ac:dyDescent="0.3">
      <c r="B13" s="410">
        <f t="shared" si="1"/>
        <v>9</v>
      </c>
      <c r="C13" s="411" t="str">
        <f>VLOOKUP(B13,'Сводная информация'!$B:$V,3,9)</f>
        <v>Краснодар</v>
      </c>
      <c r="D13" s="411" t="str">
        <f>VLOOKUP(B13,'Сводная информация'!$B:$V,5,9)</f>
        <v>2БКТП-2456п,  10/0,4  кВ ,   2000 кВА</v>
      </c>
      <c r="E13" s="412">
        <f>VLOOKUP(B13,'Сводная информация'!$B$6:$K$652,10,9)</f>
        <v>0</v>
      </c>
      <c r="F13" s="500">
        <f>VLOOKUP(B13,'Сводная информация'!$B$6:$K$652,4,9)</f>
        <v>0</v>
      </c>
      <c r="G13" s="500" t="s">
        <v>1961</v>
      </c>
      <c r="H13" s="500" t="s">
        <v>1962</v>
      </c>
      <c r="I13" s="500" t="s">
        <v>1963</v>
      </c>
      <c r="J13" s="502"/>
      <c r="K13" s="504">
        <f t="shared" si="0"/>
        <v>3500000</v>
      </c>
      <c r="L13" s="504"/>
      <c r="M13" s="504"/>
      <c r="N13" s="504">
        <v>3500000</v>
      </c>
      <c r="O13" s="504"/>
    </row>
    <row r="14" spans="2:15" ht="36" x14ac:dyDescent="0.3">
      <c r="B14" s="410">
        <f t="shared" si="1"/>
        <v>10</v>
      </c>
      <c r="C14" s="411" t="str">
        <f>VLOOKUP(B14,'Сводная информация'!$B:$V,3,9)</f>
        <v>Краснодар</v>
      </c>
      <c r="D14" s="411" t="str">
        <f>VLOOKUP(B14,'Сводная информация'!$B:$V,5,9)</f>
        <v>2КТП-2457п,  10/0,4  кВ ,   2000 кВА</v>
      </c>
      <c r="E14" s="412">
        <f>VLOOKUP(B14,'Сводная информация'!$B$6:$K$652,10,9)</f>
        <v>0</v>
      </c>
      <c r="F14" s="500">
        <f>VLOOKUP(B14,'Сводная информация'!$B$6:$K$652,4,9)</f>
        <v>0</v>
      </c>
      <c r="G14" s="500" t="s">
        <v>1961</v>
      </c>
      <c r="H14" s="500" t="s">
        <v>1962</v>
      </c>
      <c r="I14" s="500" t="s">
        <v>1963</v>
      </c>
      <c r="J14" s="502"/>
      <c r="K14" s="504">
        <f t="shared" si="0"/>
        <v>3500000</v>
      </c>
      <c r="L14" s="504"/>
      <c r="M14" s="504"/>
      <c r="N14" s="504">
        <v>3500000</v>
      </c>
      <c r="O14" s="504"/>
    </row>
    <row r="15" spans="2:15" ht="36" x14ac:dyDescent="0.3">
      <c r="B15" s="410">
        <f t="shared" si="1"/>
        <v>11</v>
      </c>
      <c r="C15" s="411" t="str">
        <f>VLOOKUP(B15,'Сводная информация'!$B:$V,3,9)</f>
        <v>Краснодар</v>
      </c>
      <c r="D15" s="411" t="str">
        <f>VLOOKUP(B15,'Сводная информация'!$B:$V,5,9)</f>
        <v>2КТП-2431п,  10/0,4  кВ ,   800 кВА</v>
      </c>
      <c r="E15" s="412">
        <f>VLOOKUP(B15,'Сводная информация'!$B$6:$K$652,10,9)</f>
        <v>0</v>
      </c>
      <c r="F15" s="500">
        <f>VLOOKUP(B15,'Сводная информация'!$B$6:$K$652,4,9)</f>
        <v>0</v>
      </c>
      <c r="G15" s="500" t="s">
        <v>1961</v>
      </c>
      <c r="H15" s="500" t="s">
        <v>1962</v>
      </c>
      <c r="I15" s="500" t="s">
        <v>1963</v>
      </c>
      <c r="J15" s="502"/>
      <c r="K15" s="504">
        <f t="shared" si="0"/>
        <v>1000000</v>
      </c>
      <c r="L15" s="504"/>
      <c r="M15" s="504"/>
      <c r="N15" s="504">
        <v>1000000</v>
      </c>
      <c r="O15" s="504"/>
    </row>
    <row r="16" spans="2:15" ht="36" x14ac:dyDescent="0.3">
      <c r="B16" s="410">
        <f t="shared" si="1"/>
        <v>12</v>
      </c>
      <c r="C16" s="411" t="str">
        <f>VLOOKUP(B16,'Сводная информация'!$B:$V,3,9)</f>
        <v>Краснодар</v>
      </c>
      <c r="D16" s="411" t="str">
        <f>VLOOKUP(B16,'Сводная информация'!$B:$V,5,9)</f>
        <v>2КТП-2730п,  10/0,4  кВ ,   2000 кВА</v>
      </c>
      <c r="E16" s="412">
        <f>VLOOKUP(B16,'Сводная информация'!$B$6:$K$652,10,9)</f>
        <v>0</v>
      </c>
      <c r="F16" s="500">
        <f>VLOOKUP(B16,'Сводная информация'!$B$6:$K$652,4,9)</f>
        <v>0</v>
      </c>
      <c r="G16" s="500" t="s">
        <v>1961</v>
      </c>
      <c r="H16" s="500" t="s">
        <v>1962</v>
      </c>
      <c r="I16" s="500" t="s">
        <v>1963</v>
      </c>
      <c r="J16" s="502"/>
      <c r="K16" s="504">
        <f t="shared" si="0"/>
        <v>2500000</v>
      </c>
      <c r="L16" s="504"/>
      <c r="M16" s="504"/>
      <c r="N16" s="504">
        <v>2500000</v>
      </c>
      <c r="O16" s="504"/>
    </row>
    <row r="17" spans="2:15" ht="36" x14ac:dyDescent="0.3">
      <c r="B17" s="410">
        <f t="shared" si="1"/>
        <v>13</v>
      </c>
      <c r="C17" s="411" t="str">
        <f>VLOOKUP(B17,'Сводная информация'!$B:$V,3,9)</f>
        <v>Краснодар</v>
      </c>
      <c r="D17" s="411" t="str">
        <f>VLOOKUP(B17,'Сводная информация'!$B:$V,5,9)</f>
        <v>2КТП-2962п,  10/0,4  кВ ,   2000 кВА</v>
      </c>
      <c r="E17" s="412">
        <f>VLOOKUP(B17,'Сводная информация'!$B$6:$K$652,10,9)</f>
        <v>0</v>
      </c>
      <c r="F17" s="500">
        <f>VLOOKUP(B17,'Сводная информация'!$B$6:$K$652,4,9)</f>
        <v>0</v>
      </c>
      <c r="G17" s="500" t="s">
        <v>1961</v>
      </c>
      <c r="H17" s="500" t="s">
        <v>1962</v>
      </c>
      <c r="I17" s="500" t="s">
        <v>1963</v>
      </c>
      <c r="J17" s="502"/>
      <c r="K17" s="504">
        <f t="shared" si="0"/>
        <v>1500000</v>
      </c>
      <c r="L17" s="504"/>
      <c r="M17" s="504"/>
      <c r="N17" s="504">
        <v>1500000</v>
      </c>
      <c r="O17" s="504"/>
    </row>
    <row r="18" spans="2:15" ht="36" x14ac:dyDescent="0.3">
      <c r="B18" s="410">
        <f t="shared" si="1"/>
        <v>14</v>
      </c>
      <c r="C18" s="411" t="str">
        <f>VLOOKUP(B18,'Сводная информация'!$B:$V,3,9)</f>
        <v>Краснодар</v>
      </c>
      <c r="D18" s="411" t="str">
        <f>VLOOKUP(B18,'Сводная информация'!$B:$V,5,9)</f>
        <v>2КТП-2699п,  10/0,4  кВ ,   800 кВА</v>
      </c>
      <c r="E18" s="412">
        <f>VLOOKUP(B18,'Сводная информация'!$B$6:$K$652,10,9)</f>
        <v>0</v>
      </c>
      <c r="F18" s="500">
        <f>VLOOKUP(B18,'Сводная информация'!$B$6:$K$652,4,9)</f>
        <v>0</v>
      </c>
      <c r="G18" s="500" t="s">
        <v>1961</v>
      </c>
      <c r="H18" s="500" t="s">
        <v>1962</v>
      </c>
      <c r="I18" s="500" t="s">
        <v>1963</v>
      </c>
      <c r="J18" s="502"/>
      <c r="K18" s="504">
        <f t="shared" si="0"/>
        <v>1200000</v>
      </c>
      <c r="L18" s="504"/>
      <c r="M18" s="504"/>
      <c r="N18" s="504">
        <v>1200000</v>
      </c>
      <c r="O18" s="504"/>
    </row>
    <row r="19" spans="2:15" ht="36" x14ac:dyDescent="0.3">
      <c r="B19" s="410">
        <f t="shared" si="1"/>
        <v>15</v>
      </c>
      <c r="C19" s="411" t="str">
        <f>VLOOKUP(B19,'Сводная информация'!$B:$V,3,9)</f>
        <v>Краснодар</v>
      </c>
      <c r="D19" s="411" t="str">
        <f>VLOOKUP(B19,'Сводная информация'!$B:$V,5,9)</f>
        <v>2КТП-2700п,  10/0,4  кВ ,   800 кВА</v>
      </c>
      <c r="E19" s="412">
        <f>VLOOKUP(B19,'Сводная информация'!$B$6:$K$652,10,9)</f>
        <v>0</v>
      </c>
      <c r="F19" s="500">
        <f>VLOOKUP(B19,'Сводная информация'!$B$6:$K$652,4,9)</f>
        <v>0</v>
      </c>
      <c r="G19" s="500" t="s">
        <v>1961</v>
      </c>
      <c r="H19" s="500" t="s">
        <v>1962</v>
      </c>
      <c r="I19" s="500" t="s">
        <v>1963</v>
      </c>
      <c r="J19" s="502"/>
      <c r="K19" s="504">
        <f t="shared" si="0"/>
        <v>1200000</v>
      </c>
      <c r="L19" s="504"/>
      <c r="M19" s="504"/>
      <c r="N19" s="504">
        <v>1200000</v>
      </c>
      <c r="O19" s="504"/>
    </row>
    <row r="20" spans="2:15" ht="36" x14ac:dyDescent="0.3">
      <c r="B20" s="410">
        <f t="shared" si="1"/>
        <v>16</v>
      </c>
      <c r="C20" s="411" t="str">
        <f>VLOOKUP(B20,'Сводная информация'!$B:$V,3,9)</f>
        <v>Краснодар</v>
      </c>
      <c r="D20" s="411" t="str">
        <f>VLOOKUP(B20,'Сводная информация'!$B:$V,5,9)</f>
        <v>2КТП-2701п,  10/0,4  кВ ,   1260 кВА</v>
      </c>
      <c r="E20" s="412">
        <f>VLOOKUP(B20,'Сводная информация'!$B$6:$K$652,10,9)</f>
        <v>0</v>
      </c>
      <c r="F20" s="500">
        <f>VLOOKUP(B20,'Сводная информация'!$B$6:$K$652,4,9)</f>
        <v>0</v>
      </c>
      <c r="G20" s="500" t="s">
        <v>1961</v>
      </c>
      <c r="H20" s="500" t="s">
        <v>1962</v>
      </c>
      <c r="I20" s="500" t="s">
        <v>1963</v>
      </c>
      <c r="J20" s="502"/>
      <c r="K20" s="504">
        <f t="shared" si="0"/>
        <v>1100000</v>
      </c>
      <c r="L20" s="504"/>
      <c r="M20" s="504"/>
      <c r="N20" s="504">
        <v>1100000</v>
      </c>
      <c r="O20" s="504"/>
    </row>
    <row r="21" spans="2:15" ht="36" x14ac:dyDescent="0.3">
      <c r="B21" s="410">
        <f t="shared" si="1"/>
        <v>17</v>
      </c>
      <c r="C21" s="411" t="str">
        <f>VLOOKUP(B21,'Сводная информация'!$B:$V,3,9)</f>
        <v>Краснодар</v>
      </c>
      <c r="D21" s="411" t="str">
        <f>VLOOKUP(B21,'Сводная информация'!$B:$V,5,9)</f>
        <v xml:space="preserve">2КТП по ул.Шумана 2,  10/0,4  кВ ,   800 кВА </v>
      </c>
      <c r="E21" s="412">
        <f>VLOOKUP(B21,'Сводная информация'!$B$6:$K$652,10,9)</f>
        <v>0</v>
      </c>
      <c r="F21" s="500">
        <f>VLOOKUP(B21,'Сводная информация'!$B$6:$K$652,4,9)</f>
        <v>0</v>
      </c>
      <c r="G21" s="500" t="s">
        <v>1961</v>
      </c>
      <c r="H21" s="500" t="s">
        <v>1962</v>
      </c>
      <c r="I21" s="500" t="s">
        <v>1963</v>
      </c>
      <c r="J21" s="502"/>
      <c r="K21" s="504">
        <f t="shared" si="0"/>
        <v>1400000</v>
      </c>
      <c r="L21" s="504"/>
      <c r="M21" s="504"/>
      <c r="N21" s="504">
        <v>1400000</v>
      </c>
      <c r="O21" s="504"/>
    </row>
    <row r="22" spans="2:15" ht="36" x14ac:dyDescent="0.3">
      <c r="B22" s="410">
        <f t="shared" si="1"/>
        <v>18</v>
      </c>
      <c r="C22" s="411" t="str">
        <f>VLOOKUP(B22,'Сводная информация'!$B:$V,3,9)</f>
        <v>Краснодар</v>
      </c>
      <c r="D22" s="411" t="str">
        <f>VLOOKUP(B22,'Сводная информация'!$B:$V,5,9)</f>
        <v>2КТП-3115п,  10/0,4  кВ ,   800 кВА</v>
      </c>
      <c r="E22" s="412">
        <f>VLOOKUP(B22,'Сводная информация'!$B$6:$K$652,10,9)</f>
        <v>0</v>
      </c>
      <c r="F22" s="500">
        <f>VLOOKUP(B22,'Сводная информация'!$B$6:$K$652,4,9)</f>
        <v>0</v>
      </c>
      <c r="G22" s="500" t="s">
        <v>1961</v>
      </c>
      <c r="H22" s="500" t="s">
        <v>1962</v>
      </c>
      <c r="I22" s="500" t="s">
        <v>1963</v>
      </c>
      <c r="J22" s="502"/>
      <c r="K22" s="504">
        <f t="shared" si="0"/>
        <v>1100000</v>
      </c>
      <c r="L22" s="504"/>
      <c r="M22" s="504"/>
      <c r="N22" s="504">
        <v>1100000</v>
      </c>
      <c r="O22" s="504"/>
    </row>
    <row r="23" spans="2:15" ht="36" x14ac:dyDescent="0.3">
      <c r="B23" s="410">
        <f t="shared" si="1"/>
        <v>19</v>
      </c>
      <c r="C23" s="411" t="str">
        <f>VLOOKUP(B23,'Сводная информация'!$B:$V,3,9)</f>
        <v>Краснодар</v>
      </c>
      <c r="D23" s="411" t="str">
        <f>VLOOKUP(B23,'Сводная информация'!$B:$V,5,9)</f>
        <v>2КТП-3116п,  10/0,4  кВ ,   1260 кВА</v>
      </c>
      <c r="E23" s="412">
        <f>VLOOKUP(B23,'Сводная информация'!$B$6:$K$652,10,9)</f>
        <v>0</v>
      </c>
      <c r="F23" s="500">
        <f>VLOOKUP(B23,'Сводная информация'!$B$6:$K$652,4,9)</f>
        <v>0</v>
      </c>
      <c r="G23" s="500" t="s">
        <v>1961</v>
      </c>
      <c r="H23" s="500" t="s">
        <v>1962</v>
      </c>
      <c r="I23" s="500" t="s">
        <v>1963</v>
      </c>
      <c r="J23" s="502"/>
      <c r="K23" s="504">
        <f t="shared" si="0"/>
        <v>1150000</v>
      </c>
      <c r="L23" s="504"/>
      <c r="M23" s="504"/>
      <c r="N23" s="504">
        <v>1150000</v>
      </c>
      <c r="O23" s="504"/>
    </row>
    <row r="24" spans="2:15" ht="36" x14ac:dyDescent="0.3">
      <c r="B24" s="410">
        <f t="shared" si="1"/>
        <v>20</v>
      </c>
      <c r="C24" s="411" t="str">
        <f>VLOOKUP(B24,'Сводная информация'!$B:$V,3,9)</f>
        <v>Краснодар</v>
      </c>
      <c r="D24" s="411" t="str">
        <f>VLOOKUP(B24,'Сводная информация'!$B:$V,5,9)</f>
        <v>2КТП -3106п,  10/0,4  кВ ,   2000 кВА</v>
      </c>
      <c r="E24" s="412">
        <f>VLOOKUP(B24,'Сводная информация'!$B$6:$K$652,10,9)</f>
        <v>0</v>
      </c>
      <c r="F24" s="500">
        <f>VLOOKUP(B24,'Сводная информация'!$B$6:$K$652,4,9)</f>
        <v>0</v>
      </c>
      <c r="G24" s="500" t="s">
        <v>1961</v>
      </c>
      <c r="H24" s="500" t="s">
        <v>1962</v>
      </c>
      <c r="I24" s="500" t="s">
        <v>1963</v>
      </c>
      <c r="J24" s="502"/>
      <c r="K24" s="504">
        <f t="shared" si="0"/>
        <v>800000</v>
      </c>
      <c r="L24" s="504"/>
      <c r="M24" s="504"/>
      <c r="N24" s="504">
        <v>800000</v>
      </c>
      <c r="O24" s="504"/>
    </row>
    <row r="25" spans="2:15" ht="24" x14ac:dyDescent="0.3">
      <c r="B25" s="410">
        <f t="shared" si="1"/>
        <v>21</v>
      </c>
      <c r="C25" s="411" t="str">
        <f>VLOOKUP(B25,'Сводная информация'!$B:$V,3,9)</f>
        <v>Краснодар</v>
      </c>
      <c r="D25" s="411" t="str">
        <f>VLOOKUP(B25,'Сводная информация'!$B:$V,5,9)</f>
        <v>2КТП-3107п,  10/0,4  кВ ,   2000 кВА</v>
      </c>
      <c r="E25" s="412">
        <f>VLOOKUP(B25,'Сводная информация'!$B$6:$K$652,10,9)</f>
        <v>0</v>
      </c>
      <c r="F25" s="500">
        <f>VLOOKUP(B25,'Сводная информация'!$B$6:$K$652,4,9)</f>
        <v>0</v>
      </c>
      <c r="G25" s="500" t="s">
        <v>1964</v>
      </c>
      <c r="H25" s="500" t="s">
        <v>1965</v>
      </c>
      <c r="I25" s="500" t="s">
        <v>1966</v>
      </c>
      <c r="J25" s="502">
        <v>4990</v>
      </c>
      <c r="K25" s="504">
        <f t="shared" si="0"/>
        <v>100000</v>
      </c>
      <c r="L25" s="504"/>
      <c r="M25" s="504"/>
      <c r="N25" s="504">
        <v>100000</v>
      </c>
      <c r="O25" s="504"/>
    </row>
    <row r="26" spans="2:15" ht="36" x14ac:dyDescent="0.3">
      <c r="B26" s="410">
        <f t="shared" si="1"/>
        <v>22</v>
      </c>
      <c r="C26" s="411" t="str">
        <f>VLOOKUP(B26,'Сводная информация'!$B:$V,3,9)</f>
        <v>Краснодар</v>
      </c>
      <c r="D26" s="411" t="str">
        <f>VLOOKUP(B26,'Сводная информация'!$B:$V,5,9)</f>
        <v>2БКТП-3158п,  10/0,4  кВ ,   2000 кВА</v>
      </c>
      <c r="E26" s="412">
        <f>VLOOKUP(B26,'Сводная информация'!$B$6:$K$652,10,9)</f>
        <v>0</v>
      </c>
      <c r="F26" s="500">
        <f>VLOOKUP(B26,'Сводная информация'!$B$6:$K$652,4,9)</f>
        <v>0</v>
      </c>
      <c r="G26" s="500" t="s">
        <v>1961</v>
      </c>
      <c r="H26" s="500" t="s">
        <v>1962</v>
      </c>
      <c r="I26" s="500" t="s">
        <v>1963</v>
      </c>
      <c r="J26" s="502"/>
      <c r="K26" s="504">
        <f t="shared" si="0"/>
        <v>800000</v>
      </c>
      <c r="L26" s="504"/>
      <c r="M26" s="504"/>
      <c r="N26" s="504">
        <v>800000</v>
      </c>
      <c r="O26" s="504"/>
    </row>
    <row r="27" spans="2:15" ht="24" x14ac:dyDescent="0.3">
      <c r="B27" s="410">
        <f t="shared" si="1"/>
        <v>23</v>
      </c>
      <c r="C27" s="411" t="str">
        <f>VLOOKUP(B27,'Сводная информация'!$B:$V,3,9)</f>
        <v>Краснодар</v>
      </c>
      <c r="D27" s="411" t="str">
        <f>VLOOKUP(B27,'Сводная информация'!$B:$V,5,9)</f>
        <v xml:space="preserve">2КТП-3024п,  10/0,4  кВ ,   2000 кВА </v>
      </c>
      <c r="E27" s="412">
        <f>VLOOKUP(B27,'Сводная информация'!$B$6:$K$652,10,9)</f>
        <v>0</v>
      </c>
      <c r="F27" s="500">
        <f>VLOOKUP(B27,'Сводная информация'!$B$6:$K$652,4,9)</f>
        <v>0</v>
      </c>
      <c r="G27" s="500" t="s">
        <v>1964</v>
      </c>
      <c r="H27" s="500" t="s">
        <v>1965</v>
      </c>
      <c r="I27" s="500" t="s">
        <v>1966</v>
      </c>
      <c r="J27" s="502"/>
      <c r="K27" s="504">
        <f t="shared" si="0"/>
        <v>900000</v>
      </c>
      <c r="L27" s="504"/>
      <c r="M27" s="504"/>
      <c r="N27" s="504">
        <v>900000</v>
      </c>
      <c r="O27" s="504"/>
    </row>
    <row r="28" spans="2:15" ht="24" x14ac:dyDescent="0.3">
      <c r="B28" s="410">
        <f t="shared" si="1"/>
        <v>24</v>
      </c>
      <c r="C28" s="411" t="str">
        <f>VLOOKUP(B28,'Сводная информация'!$B:$V,3,9)</f>
        <v>Краснодар</v>
      </c>
      <c r="D28" s="411" t="str">
        <f>VLOOKUP(B28,'Сводная информация'!$B:$V,5,9)</f>
        <v>2БКТП-1974п,  10/0,4  кВ ,   2000 кВА</v>
      </c>
      <c r="E28" s="412">
        <f>VLOOKUP(B28,'Сводная информация'!$B$6:$K$652,10,9)</f>
        <v>0</v>
      </c>
      <c r="F28" s="500">
        <f>VLOOKUP(B28,'Сводная информация'!$B$6:$K$652,4,9)</f>
        <v>0</v>
      </c>
      <c r="G28" s="500" t="s">
        <v>1967</v>
      </c>
      <c r="H28" s="500" t="s">
        <v>1968</v>
      </c>
      <c r="I28" s="500" t="s">
        <v>1966</v>
      </c>
      <c r="J28" s="502">
        <v>1490</v>
      </c>
      <c r="K28" s="504">
        <f t="shared" si="0"/>
        <v>1300000</v>
      </c>
      <c r="L28" s="504"/>
      <c r="M28" s="504"/>
      <c r="N28" s="504">
        <v>1300000</v>
      </c>
      <c r="O28" s="504"/>
    </row>
    <row r="29" spans="2:15" ht="24" x14ac:dyDescent="0.3">
      <c r="B29" s="410">
        <f t="shared" si="1"/>
        <v>25</v>
      </c>
      <c r="C29" s="411" t="str">
        <f>VLOOKUP(B29,'Сводная информация'!$B:$V,3,9)</f>
        <v>Краснодар</v>
      </c>
      <c r="D29" s="411" t="str">
        <f>VLOOKUP(B29,'Сводная информация'!$B:$V,5,9)</f>
        <v>2БКТП-1992п,  10/0,4  кВ ,   1260 кВА</v>
      </c>
      <c r="E29" s="412">
        <f>VLOOKUP(B29,'Сводная информация'!$B$6:$K$652,10,9)</f>
        <v>0</v>
      </c>
      <c r="F29" s="500">
        <f>VLOOKUP(B29,'Сводная информация'!$B$6:$K$652,4,9)</f>
        <v>0</v>
      </c>
      <c r="G29" s="500" t="s">
        <v>1969</v>
      </c>
      <c r="H29" s="500" t="s">
        <v>1968</v>
      </c>
      <c r="I29" s="500" t="s">
        <v>1966</v>
      </c>
      <c r="J29" s="502"/>
      <c r="K29" s="504">
        <f t="shared" si="0"/>
        <v>1300000</v>
      </c>
      <c r="L29" s="504"/>
      <c r="M29" s="504"/>
      <c r="N29" s="504">
        <v>1300000</v>
      </c>
      <c r="O29" s="504"/>
    </row>
    <row r="30" spans="2:15" ht="24" x14ac:dyDescent="0.3">
      <c r="B30" s="410">
        <f t="shared" si="1"/>
        <v>26</v>
      </c>
      <c r="C30" s="411" t="str">
        <f>VLOOKUP(B30,'Сводная информация'!$B:$V,3,9)</f>
        <v>Краснодар</v>
      </c>
      <c r="D30" s="411" t="str">
        <f>VLOOKUP(B30,'Сводная информация'!$B:$V,5,9)</f>
        <v>2КТП-2642п,  10/0,4  кВ ,   2000 кВА</v>
      </c>
      <c r="E30" s="412">
        <f>VLOOKUP(B30,'Сводная информация'!$B$6:$K$652,10,9)</f>
        <v>0</v>
      </c>
      <c r="F30" s="500">
        <f>VLOOKUP(B30,'Сводная информация'!$B$6:$K$652,4,9)</f>
        <v>0</v>
      </c>
      <c r="G30" s="500" t="s">
        <v>1969</v>
      </c>
      <c r="H30" s="500" t="s">
        <v>1968</v>
      </c>
      <c r="I30" s="500" t="s">
        <v>1966</v>
      </c>
      <c r="J30" s="502"/>
      <c r="K30" s="504">
        <f t="shared" si="0"/>
        <v>1200000</v>
      </c>
      <c r="L30" s="504"/>
      <c r="M30" s="504"/>
      <c r="N30" s="504">
        <v>1200000</v>
      </c>
      <c r="O30" s="504"/>
    </row>
    <row r="31" spans="2:15" ht="24" x14ac:dyDescent="0.3">
      <c r="B31" s="410">
        <f t="shared" si="1"/>
        <v>27</v>
      </c>
      <c r="C31" s="411" t="str">
        <f>VLOOKUP(B31,'Сводная информация'!$B:$V,3,9)</f>
        <v>Краснодар</v>
      </c>
      <c r="D31" s="411" t="str">
        <f>VLOOKUP(B31,'Сводная информация'!$B:$V,5,9)</f>
        <v>2КТП-2288п,  10/0,4  кВ ,   2000 кВА</v>
      </c>
      <c r="E31" s="412">
        <f>VLOOKUP(B31,'Сводная информация'!$B$6:$K$652,10,9)</f>
        <v>0</v>
      </c>
      <c r="F31" s="500">
        <f>VLOOKUP(B31,'Сводная информация'!$B$6:$K$652,4,9)</f>
        <v>0</v>
      </c>
      <c r="G31" s="500" t="s">
        <v>1969</v>
      </c>
      <c r="H31" s="500" t="s">
        <v>1968</v>
      </c>
      <c r="I31" s="500" t="s">
        <v>1966</v>
      </c>
      <c r="J31" s="502"/>
      <c r="K31" s="504">
        <f t="shared" si="0"/>
        <v>1200000</v>
      </c>
      <c r="L31" s="504"/>
      <c r="M31" s="504"/>
      <c r="N31" s="504">
        <v>1200000</v>
      </c>
      <c r="O31" s="504"/>
    </row>
    <row r="32" spans="2:15" ht="24" x14ac:dyDescent="0.3">
      <c r="B32" s="410">
        <f t="shared" si="1"/>
        <v>28</v>
      </c>
      <c r="C32" s="411" t="str">
        <f>VLOOKUP(B32,'Сводная информация'!$B:$V,3,9)</f>
        <v>Краснодар</v>
      </c>
      <c r="D32" s="411" t="str">
        <f>VLOOKUP(B32,'Сводная информация'!$B:$V,5,9)</f>
        <v>2КТП-2231п,  10/0,4  кВ ,   2000 кВА</v>
      </c>
      <c r="E32" s="412">
        <f>VLOOKUP(B32,'Сводная информация'!$B$6:$K$652,10,9)</f>
        <v>0</v>
      </c>
      <c r="F32" s="500">
        <f>VLOOKUP(B32,'Сводная информация'!$B$6:$K$652,4,9)</f>
        <v>0</v>
      </c>
      <c r="G32" s="500" t="s">
        <v>1969</v>
      </c>
      <c r="H32" s="500" t="s">
        <v>1968</v>
      </c>
      <c r="I32" s="500" t="s">
        <v>1966</v>
      </c>
      <c r="J32" s="502"/>
      <c r="K32" s="504">
        <f t="shared" si="0"/>
        <v>1200000</v>
      </c>
      <c r="L32" s="504"/>
      <c r="M32" s="504"/>
      <c r="N32" s="504">
        <v>1200000</v>
      </c>
      <c r="O32" s="504"/>
    </row>
    <row r="33" spans="2:15" ht="48" x14ac:dyDescent="0.3">
      <c r="B33" s="410">
        <f t="shared" si="1"/>
        <v>29</v>
      </c>
      <c r="C33" s="411" t="str">
        <f>VLOOKUP(B33,'Сводная информация'!$B:$V,3,9)</f>
        <v>Краснодар</v>
      </c>
      <c r="D33" s="411" t="str">
        <f>VLOOKUP(B33,'Сводная информация'!$B:$V,5,9)</f>
        <v>2БКТП-1625п,  10/0,4  кВ ,   2000 кВА</v>
      </c>
      <c r="E33" s="412">
        <f>VLOOKUP(B33,'Сводная информация'!$B$6:$K$652,10,9)</f>
        <v>0</v>
      </c>
      <c r="F33" s="500">
        <f>VLOOKUP(B33,'Сводная информация'!$B$6:$K$652,4,9)</f>
        <v>0</v>
      </c>
      <c r="G33" s="500" t="s">
        <v>1970</v>
      </c>
      <c r="H33" s="500" t="s">
        <v>1971</v>
      </c>
      <c r="I33" s="500" t="s">
        <v>1972</v>
      </c>
      <c r="J33" s="502">
        <v>428</v>
      </c>
      <c r="K33" s="504">
        <f t="shared" si="0"/>
        <v>500000</v>
      </c>
      <c r="L33" s="504"/>
      <c r="M33" s="504"/>
      <c r="N33" s="504">
        <v>500000</v>
      </c>
      <c r="O33" s="504"/>
    </row>
    <row r="34" spans="2:15" ht="21" customHeight="1" x14ac:dyDescent="0.3">
      <c r="B34" s="410">
        <f t="shared" si="1"/>
        <v>30</v>
      </c>
      <c r="C34" s="411" t="str">
        <f>VLOOKUP(B34,'Сводная информация'!$B:$V,3,9)</f>
        <v>Краснодар</v>
      </c>
      <c r="D34" s="411" t="str">
        <f>VLOOKUP(B34,'Сводная информация'!$B:$V,5,9)</f>
        <v>2БКТП-2014п,  10/0,4  кВ ,   2000 кВА</v>
      </c>
      <c r="E34" s="412">
        <f>VLOOKUP(B34,'Сводная информация'!$B$6:$K$652,10,9)</f>
        <v>0</v>
      </c>
      <c r="F34" s="500">
        <f>VLOOKUP(B34,'Сводная информация'!$B$6:$K$652,4,9)</f>
        <v>0</v>
      </c>
      <c r="G34" s="851" t="s">
        <v>1973</v>
      </c>
      <c r="H34" s="851" t="s">
        <v>1974</v>
      </c>
      <c r="I34" s="851" t="s">
        <v>1975</v>
      </c>
      <c r="J34" s="854">
        <v>2015</v>
      </c>
      <c r="K34" s="504">
        <f t="shared" si="0"/>
        <v>2500000</v>
      </c>
      <c r="L34" s="504"/>
      <c r="M34" s="504"/>
      <c r="N34" s="504">
        <v>2500000</v>
      </c>
      <c r="O34" s="504"/>
    </row>
    <row r="35" spans="2:15" x14ac:dyDescent="0.3">
      <c r="B35" s="410">
        <f t="shared" si="1"/>
        <v>31</v>
      </c>
      <c r="C35" s="411" t="str">
        <f>VLOOKUP(B35,'Сводная информация'!$B:$V,3,9)</f>
        <v>Краснодар</v>
      </c>
      <c r="D35" s="411" t="str">
        <f>VLOOKUP(B35,'Сводная информация'!$B:$V,5,9)</f>
        <v>2БКТП-2015п,  10/0,4  кВ ,   2000 кВА</v>
      </c>
      <c r="E35" s="412">
        <f>VLOOKUP(B35,'Сводная информация'!$B$6:$K$652,10,9)</f>
        <v>0</v>
      </c>
      <c r="F35" s="500">
        <f>VLOOKUP(B35,'Сводная информация'!$B$6:$K$652,4,9)</f>
        <v>0</v>
      </c>
      <c r="G35" s="853"/>
      <c r="H35" s="853"/>
      <c r="I35" s="853"/>
      <c r="J35" s="856"/>
      <c r="K35" s="504">
        <f t="shared" si="0"/>
        <v>2500000</v>
      </c>
      <c r="L35" s="504"/>
      <c r="M35" s="504"/>
      <c r="N35" s="504">
        <v>2500000</v>
      </c>
      <c r="O35" s="504"/>
    </row>
    <row r="36" spans="2:15" ht="31.5" customHeight="1" x14ac:dyDescent="0.3">
      <c r="B36" s="410">
        <f t="shared" si="1"/>
        <v>32</v>
      </c>
      <c r="C36" s="411" t="str">
        <f>VLOOKUP(B36,'Сводная информация'!$B:$V,3,9)</f>
        <v>Краснодар</v>
      </c>
      <c r="D36" s="411" t="str">
        <f>VLOOKUP(B36,'Сводная информация'!$B:$V,5,9)</f>
        <v>2КТП-3206п,  10/0,4  кВ ,   2000 кВА</v>
      </c>
      <c r="E36" s="412">
        <f>VLOOKUP(B36,'Сводная информация'!$B$6:$K$652,10,9)</f>
        <v>0</v>
      </c>
      <c r="F36" s="500">
        <f>VLOOKUP(B36,'Сводная информация'!$B$6:$K$652,4,9)</f>
        <v>0</v>
      </c>
      <c r="G36" s="851" t="s">
        <v>1976</v>
      </c>
      <c r="H36" s="851" t="s">
        <v>1977</v>
      </c>
      <c r="I36" s="851" t="s">
        <v>1978</v>
      </c>
      <c r="J36" s="854">
        <v>3093</v>
      </c>
      <c r="K36" s="504">
        <f t="shared" si="0"/>
        <v>1200000</v>
      </c>
      <c r="L36" s="504"/>
      <c r="M36" s="504"/>
      <c r="N36" s="504">
        <v>1200000</v>
      </c>
      <c r="O36" s="504"/>
    </row>
    <row r="37" spans="2:15" x14ac:dyDescent="0.3">
      <c r="B37" s="410">
        <f t="shared" si="1"/>
        <v>33</v>
      </c>
      <c r="C37" s="411" t="str">
        <f>VLOOKUP(B37,'Сводная информация'!$B:$V,3,9)</f>
        <v>Краснодар</v>
      </c>
      <c r="D37" s="411" t="str">
        <f>VLOOKUP(B37,'Сводная информация'!$B:$V,5,9)</f>
        <v>2КТП-3207п,  10/0,4  кВ ,   2500 кВА</v>
      </c>
      <c r="E37" s="412">
        <f>VLOOKUP(B37,'Сводная информация'!$B$6:$K$652,10,9)</f>
        <v>0</v>
      </c>
      <c r="F37" s="500">
        <f>VLOOKUP(B37,'Сводная информация'!$B$6:$K$652,4,9)</f>
        <v>0</v>
      </c>
      <c r="G37" s="852"/>
      <c r="H37" s="852"/>
      <c r="I37" s="852"/>
      <c r="J37" s="855"/>
      <c r="K37" s="504">
        <f t="shared" si="0"/>
        <v>1000000</v>
      </c>
      <c r="L37" s="504"/>
      <c r="M37" s="504"/>
      <c r="N37" s="504">
        <v>1000000</v>
      </c>
      <c r="O37" s="504"/>
    </row>
    <row r="38" spans="2:15" x14ac:dyDescent="0.3">
      <c r="B38" s="410">
        <f t="shared" si="1"/>
        <v>34</v>
      </c>
      <c r="C38" s="411" t="str">
        <f>VLOOKUP(B38,'Сводная информация'!$B:$V,3,9)</f>
        <v>Краснодар</v>
      </c>
      <c r="D38" s="411" t="str">
        <f>VLOOKUP(B38,'Сводная информация'!$B:$V,5,9)</f>
        <v>2КТП-3208п,  10/0,4  кВ ,   2500 кВА</v>
      </c>
      <c r="E38" s="412">
        <f>VLOOKUP(B38,'Сводная информация'!$B$6:$K$652,10,9)</f>
        <v>0</v>
      </c>
      <c r="F38" s="500">
        <f>VLOOKUP(B38,'Сводная информация'!$B$6:$K$652,4,9)</f>
        <v>0</v>
      </c>
      <c r="G38" s="853"/>
      <c r="H38" s="853"/>
      <c r="I38" s="853"/>
      <c r="J38" s="856"/>
      <c r="K38" s="504">
        <f t="shared" si="0"/>
        <v>1000000</v>
      </c>
      <c r="L38" s="504"/>
      <c r="M38" s="504"/>
      <c r="N38" s="504">
        <v>1000000</v>
      </c>
      <c r="O38" s="504"/>
    </row>
    <row r="39" spans="2:15" ht="30" customHeight="1" x14ac:dyDescent="0.3">
      <c r="B39" s="410">
        <f t="shared" si="1"/>
        <v>35</v>
      </c>
      <c r="C39" s="411" t="str">
        <f>VLOOKUP(B39,'Сводная информация'!$B:$V,3,9)</f>
        <v>Краснодар</v>
      </c>
      <c r="D39" s="411" t="str">
        <f>VLOOKUP(B39,'Сводная информация'!$B:$V,5,9)</f>
        <v>2БКТП-2759п,  10/0,4  кВ ,   2000 кВА</v>
      </c>
      <c r="E39" s="412">
        <f>VLOOKUP(B39,'Сводная информация'!$B$6:$K$652,10,9)</f>
        <v>0</v>
      </c>
      <c r="F39" s="500">
        <f>VLOOKUP(B39,'Сводная информация'!$B$6:$K$652,4,9)</f>
        <v>0</v>
      </c>
      <c r="G39" s="851" t="s">
        <v>1979</v>
      </c>
      <c r="H39" s="851" t="s">
        <v>1980</v>
      </c>
      <c r="I39" s="851" t="s">
        <v>1981</v>
      </c>
      <c r="J39" s="854">
        <v>4020</v>
      </c>
      <c r="K39" s="504">
        <f t="shared" si="0"/>
        <v>850000</v>
      </c>
      <c r="L39" s="504"/>
      <c r="M39" s="504"/>
      <c r="N39" s="504">
        <v>850000</v>
      </c>
      <c r="O39" s="504"/>
    </row>
    <row r="40" spans="2:15" x14ac:dyDescent="0.3">
      <c r="B40" s="410">
        <f t="shared" si="1"/>
        <v>36</v>
      </c>
      <c r="C40" s="411" t="str">
        <f>VLOOKUP(B40,'Сводная информация'!$B:$V,3,9)</f>
        <v>Краснодар</v>
      </c>
      <c r="D40" s="411" t="str">
        <f>VLOOKUP(B40,'Сводная информация'!$B:$V,5,9)</f>
        <v>2БКТП-2760п,  10/0,4  кВ ,   2000 кВА</v>
      </c>
      <c r="E40" s="412">
        <f>VLOOKUP(B40,'Сводная информация'!$B$6:$K$652,10,9)</f>
        <v>0</v>
      </c>
      <c r="F40" s="500">
        <f>VLOOKUP(B40,'Сводная информация'!$B$6:$K$652,4,9)</f>
        <v>0</v>
      </c>
      <c r="G40" s="853"/>
      <c r="H40" s="853"/>
      <c r="I40" s="853"/>
      <c r="J40" s="856"/>
      <c r="K40" s="504">
        <f t="shared" si="0"/>
        <v>900000</v>
      </c>
      <c r="L40" s="504"/>
      <c r="M40" s="504"/>
      <c r="N40" s="504">
        <v>900000</v>
      </c>
      <c r="O40" s="504"/>
    </row>
    <row r="41" spans="2:15" ht="36" x14ac:dyDescent="0.3">
      <c r="B41" s="410">
        <f t="shared" si="1"/>
        <v>37</v>
      </c>
      <c r="C41" s="411" t="str">
        <f>VLOOKUP(B41,'Сводная информация'!$B:$V,3,9)</f>
        <v>Краснодар</v>
      </c>
      <c r="D41" s="411" t="str">
        <f>VLOOKUP(B41,'Сводная информация'!$B:$V,5,9)</f>
        <v>2БКТП-3246п,  10/0,4  кВ ,   1260 кВА</v>
      </c>
      <c r="E41" s="412">
        <f>VLOOKUP(B41,'Сводная информация'!$B$6:$K$652,10,9)</f>
        <v>0</v>
      </c>
      <c r="F41" s="500">
        <f>VLOOKUP(B41,'Сводная информация'!$B$6:$K$652,4,9)</f>
        <v>0</v>
      </c>
      <c r="G41" s="500" t="s">
        <v>1961</v>
      </c>
      <c r="H41" s="500" t="s">
        <v>1962</v>
      </c>
      <c r="I41" s="500" t="s">
        <v>1963</v>
      </c>
      <c r="J41" s="502"/>
      <c r="K41" s="504">
        <f t="shared" si="0"/>
        <v>1200000</v>
      </c>
      <c r="L41" s="504"/>
      <c r="M41" s="504"/>
      <c r="N41" s="504">
        <v>1200000</v>
      </c>
      <c r="O41" s="504"/>
    </row>
    <row r="42" spans="2:15" ht="48" x14ac:dyDescent="0.3">
      <c r="B42" s="410">
        <f t="shared" si="1"/>
        <v>38</v>
      </c>
      <c r="C42" s="411" t="str">
        <f>VLOOKUP(B42,'Сводная информация'!$B:$V,3,9)</f>
        <v>Краснодар</v>
      </c>
      <c r="D42" s="411" t="str">
        <f>VLOOKUP(B42,'Сводная информация'!$B:$V,5,9)</f>
        <v>2КТП-3074п,  10/0,4  кВ ,   2000 кВА</v>
      </c>
      <c r="E42" s="412">
        <f>VLOOKUP(B42,'Сводная информация'!$B$6:$K$652,10,9)</f>
        <v>0</v>
      </c>
      <c r="F42" s="500">
        <f>VLOOKUP(B42,'Сводная информация'!$B$6:$K$652,4,9)</f>
        <v>0</v>
      </c>
      <c r="G42" s="500" t="s">
        <v>1982</v>
      </c>
      <c r="H42" s="500" t="s">
        <v>1983</v>
      </c>
      <c r="I42" s="500" t="s">
        <v>1984</v>
      </c>
      <c r="J42" s="502">
        <v>880</v>
      </c>
      <c r="K42" s="504">
        <f t="shared" si="0"/>
        <v>1000000</v>
      </c>
      <c r="L42" s="504">
        <v>1000000</v>
      </c>
      <c r="M42" s="504"/>
      <c r="N42" s="504"/>
      <c r="O42" s="504"/>
    </row>
    <row r="43" spans="2:15" ht="48" x14ac:dyDescent="0.3">
      <c r="B43" s="410">
        <f t="shared" si="1"/>
        <v>39</v>
      </c>
      <c r="C43" s="411" t="str">
        <f>VLOOKUP(B43,'Сводная информация'!$B:$V,3,9)</f>
        <v>Краснодар</v>
      </c>
      <c r="D43" s="411" t="str">
        <f>VLOOKUP(B43,'Сводная информация'!$B:$V,5,9)</f>
        <v>2БКТП-3380п,  10/0,4  кВ ,   2000 кВА</v>
      </c>
      <c r="E43" s="412">
        <f>VLOOKUP(B43,'Сводная информация'!$B$6:$K$652,10,9)</f>
        <v>0</v>
      </c>
      <c r="F43" s="500">
        <f>VLOOKUP(B43,'Сводная информация'!$B$6:$K$652,4,9)</f>
        <v>0</v>
      </c>
      <c r="G43" s="500" t="s">
        <v>1961</v>
      </c>
      <c r="H43" s="500" t="s">
        <v>1962</v>
      </c>
      <c r="I43" s="500" t="s">
        <v>1984</v>
      </c>
      <c r="J43" s="502"/>
      <c r="K43" s="504">
        <f t="shared" si="0"/>
        <v>800000</v>
      </c>
      <c r="L43" s="504"/>
      <c r="M43" s="504"/>
      <c r="N43" s="504">
        <v>800000</v>
      </c>
      <c r="O43" s="504"/>
    </row>
    <row r="44" spans="2:15" ht="48" x14ac:dyDescent="0.3">
      <c r="B44" s="410">
        <f t="shared" si="1"/>
        <v>40</v>
      </c>
      <c r="C44" s="411" t="str">
        <f>VLOOKUP(B44,'Сводная информация'!$B:$V,3,9)</f>
        <v>Краснодар</v>
      </c>
      <c r="D44" s="411" t="str">
        <f>VLOOKUP(B44,'Сводная информация'!$B:$V,5,9)</f>
        <v>2БКТП-3322п,  10/0,4  кВ ,   2500 кВА</v>
      </c>
      <c r="E44" s="412">
        <f>VLOOKUP(B44,'Сводная информация'!$B$6:$K$652,10,9)</f>
        <v>0</v>
      </c>
      <c r="F44" s="500">
        <f>VLOOKUP(B44,'Сводная информация'!$B$6:$K$652,4,9)</f>
        <v>0</v>
      </c>
      <c r="G44" s="500" t="s">
        <v>1961</v>
      </c>
      <c r="H44" s="500" t="s">
        <v>1962</v>
      </c>
      <c r="I44" s="500" t="s">
        <v>1984</v>
      </c>
      <c r="J44" s="502"/>
      <c r="K44" s="504">
        <f t="shared" si="0"/>
        <v>200000</v>
      </c>
      <c r="L44" s="504"/>
      <c r="M44" s="504"/>
      <c r="N44" s="504">
        <v>200000</v>
      </c>
      <c r="O44" s="504"/>
    </row>
    <row r="45" spans="2:15" ht="30.75" customHeight="1" x14ac:dyDescent="0.3">
      <c r="B45" s="410">
        <f t="shared" si="1"/>
        <v>41</v>
      </c>
      <c r="C45" s="411" t="str">
        <f>VLOOKUP(B45,'Сводная информация'!$B:$V,3,9)</f>
        <v>Краснодар</v>
      </c>
      <c r="D45" s="411" t="str">
        <f>VLOOKUP(B45,'Сводная информация'!$B:$V,5,9)</f>
        <v>2КТППН-2323П,  10/0,4  кВ ,   2500 кВА</v>
      </c>
      <c r="E45" s="412">
        <f>VLOOKUP(B45,'Сводная информация'!$B$6:$K$652,10,9)</f>
        <v>0</v>
      </c>
      <c r="F45" s="500">
        <f>VLOOKUP(B45,'Сводная информация'!$B$6:$K$652,4,9)</f>
        <v>0</v>
      </c>
      <c r="G45" s="500" t="s">
        <v>1985</v>
      </c>
      <c r="H45" s="500" t="s">
        <v>1986</v>
      </c>
      <c r="I45" s="500" t="s">
        <v>1987</v>
      </c>
      <c r="J45" s="502">
        <v>1000</v>
      </c>
      <c r="K45" s="504">
        <f t="shared" si="0"/>
        <v>300000</v>
      </c>
      <c r="L45" s="504"/>
      <c r="M45" s="504"/>
      <c r="N45" s="504">
        <v>300000</v>
      </c>
      <c r="O45" s="504"/>
    </row>
    <row r="46" spans="2:15" ht="24" x14ac:dyDescent="0.3">
      <c r="B46" s="410">
        <f t="shared" si="1"/>
        <v>42</v>
      </c>
      <c r="C46" s="411" t="str">
        <f>VLOOKUP(B46,'Сводная информация'!$B:$V,3,9)</f>
        <v>Краснодар</v>
      </c>
      <c r="D46" s="411" t="str">
        <f>VLOOKUP(B46,'Сводная информация'!$B:$V,5,9)</f>
        <v>4КТП-2747п ,  10/0,4  кВ ,   5000 кВА</v>
      </c>
      <c r="E46" s="412">
        <f>VLOOKUP(B46,'Сводная информация'!$B$6:$K$652,10,9)</f>
        <v>0</v>
      </c>
      <c r="F46" s="500">
        <f>VLOOKUP(B46,'Сводная информация'!$B$6:$K$652,4,9)</f>
        <v>0</v>
      </c>
      <c r="G46" s="500" t="s">
        <v>1988</v>
      </c>
      <c r="H46" s="500" t="s">
        <v>1989</v>
      </c>
      <c r="I46" s="500" t="s">
        <v>1990</v>
      </c>
      <c r="J46" s="502">
        <v>3000</v>
      </c>
      <c r="K46" s="504">
        <f t="shared" si="0"/>
        <v>4500000</v>
      </c>
      <c r="L46" s="504"/>
      <c r="M46" s="504"/>
      <c r="N46" s="504">
        <v>4500000</v>
      </c>
      <c r="O46" s="504"/>
    </row>
    <row r="47" spans="2:15" ht="15" customHeight="1" x14ac:dyDescent="0.3">
      <c r="B47" s="410">
        <f t="shared" si="1"/>
        <v>43</v>
      </c>
      <c r="C47" s="411" t="str">
        <f>VLOOKUP(B47,'Сводная информация'!$B:$V,3,9)</f>
        <v>Краснодар</v>
      </c>
      <c r="D47" s="411" t="str">
        <f>VLOOKUP(B47,'Сводная информация'!$B:$V,5,9)</f>
        <v>2БКТП-24,  10/0,4  кВ ,   2500 кВА</v>
      </c>
      <c r="E47" s="412">
        <f>VLOOKUP(B47,'Сводная информация'!$B$6:$K$652,10,9)</f>
        <v>0</v>
      </c>
      <c r="F47" s="500">
        <f>VLOOKUP(B47,'Сводная информация'!$B$6:$K$652,4,9)</f>
        <v>0</v>
      </c>
      <c r="G47" s="851" t="s">
        <v>1991</v>
      </c>
      <c r="H47" s="851" t="s">
        <v>1992</v>
      </c>
      <c r="I47" s="851" t="s">
        <v>1993</v>
      </c>
      <c r="J47" s="854">
        <v>4845.1000000000004</v>
      </c>
      <c r="K47" s="504">
        <f t="shared" si="0"/>
        <v>200000</v>
      </c>
      <c r="L47" s="504">
        <v>200000</v>
      </c>
      <c r="M47" s="504"/>
      <c r="N47" s="504"/>
      <c r="O47" s="504"/>
    </row>
    <row r="48" spans="2:15" x14ac:dyDescent="0.3">
      <c r="B48" s="410">
        <f t="shared" si="1"/>
        <v>44</v>
      </c>
      <c r="C48" s="411" t="str">
        <f>VLOOKUP(B48,'Сводная информация'!$B:$V,3,9)</f>
        <v>Краснодар</v>
      </c>
      <c r="D48" s="411" t="str">
        <f>VLOOKUP(B48,'Сводная информация'!$B:$V,5,9)</f>
        <v>КТП-25,  10/0,4  кВ ,   630 кВА</v>
      </c>
      <c r="E48" s="412">
        <f>VLOOKUP(B48,'Сводная информация'!$B$6:$K$652,10,9)</f>
        <v>0</v>
      </c>
      <c r="F48" s="500">
        <f>VLOOKUP(B48,'Сводная информация'!$B$6:$K$652,4,9)</f>
        <v>0</v>
      </c>
      <c r="G48" s="852"/>
      <c r="H48" s="852"/>
      <c r="I48" s="852"/>
      <c r="J48" s="855"/>
      <c r="K48" s="504">
        <f t="shared" si="0"/>
        <v>200000</v>
      </c>
      <c r="L48" s="504">
        <v>200000</v>
      </c>
      <c r="M48" s="504"/>
      <c r="N48" s="504"/>
      <c r="O48" s="504"/>
    </row>
    <row r="49" spans="2:15" x14ac:dyDescent="0.3">
      <c r="B49" s="410">
        <f t="shared" si="1"/>
        <v>45</v>
      </c>
      <c r="C49" s="411" t="str">
        <f>VLOOKUP(B49,'Сводная информация'!$B:$V,3,9)</f>
        <v>Краснодар</v>
      </c>
      <c r="D49" s="411" t="str">
        <f>VLOOKUP(B49,'Сводная информация'!$B:$V,5,9)</f>
        <v>КТП-26,  10/0,4  кВ ,   1250 кВА</v>
      </c>
      <c r="E49" s="412">
        <f>VLOOKUP(B49,'Сводная информация'!$B$6:$K$652,10,9)</f>
        <v>0</v>
      </c>
      <c r="F49" s="500">
        <f>VLOOKUP(B49,'Сводная информация'!$B$6:$K$652,4,9)</f>
        <v>0</v>
      </c>
      <c r="G49" s="852"/>
      <c r="H49" s="852"/>
      <c r="I49" s="852"/>
      <c r="J49" s="855"/>
      <c r="K49" s="504">
        <f t="shared" si="0"/>
        <v>200000</v>
      </c>
      <c r="L49" s="504">
        <v>200000</v>
      </c>
      <c r="M49" s="504"/>
      <c r="N49" s="504"/>
      <c r="O49" s="504"/>
    </row>
    <row r="50" spans="2:15" x14ac:dyDescent="0.3">
      <c r="B50" s="410">
        <f t="shared" si="1"/>
        <v>46</v>
      </c>
      <c r="C50" s="411" t="str">
        <f>VLOOKUP(B50,'Сводная информация'!$B:$V,3,9)</f>
        <v>Краснодар</v>
      </c>
      <c r="D50" s="411" t="str">
        <f>VLOOKUP(B50,'Сводная информация'!$B:$V,5,9)</f>
        <v>КТП-30,  10/0,4  кВ ,   1000 кВА</v>
      </c>
      <c r="E50" s="412">
        <f>VLOOKUP(B50,'Сводная информация'!$B$6:$K$652,10,9)</f>
        <v>0</v>
      </c>
      <c r="F50" s="500">
        <f>VLOOKUP(B50,'Сводная информация'!$B$6:$K$652,4,9)</f>
        <v>0</v>
      </c>
      <c r="G50" s="852"/>
      <c r="H50" s="852"/>
      <c r="I50" s="852"/>
      <c r="J50" s="855"/>
      <c r="K50" s="504">
        <f t="shared" si="0"/>
        <v>200000</v>
      </c>
      <c r="L50" s="504">
        <v>200000</v>
      </c>
      <c r="M50" s="504"/>
      <c r="N50" s="504"/>
      <c r="O50" s="504"/>
    </row>
    <row r="51" spans="2:15" x14ac:dyDescent="0.3">
      <c r="B51" s="410">
        <f t="shared" si="1"/>
        <v>47</v>
      </c>
      <c r="C51" s="411" t="str">
        <f>VLOOKUP(B51,'Сводная информация'!$B:$V,3,9)</f>
        <v>Краснодар</v>
      </c>
      <c r="D51" s="411" t="str">
        <f>VLOOKUP(B51,'Сводная информация'!$B:$V,5,9)</f>
        <v>КТП - 34,  10/0,4  кВ ,   2500 кВА</v>
      </c>
      <c r="E51" s="412">
        <f>VLOOKUP(B51,'Сводная информация'!$B$6:$K$652,10,9)</f>
        <v>0</v>
      </c>
      <c r="F51" s="500">
        <f>VLOOKUP(B51,'Сводная информация'!$B$6:$K$652,4,9)</f>
        <v>0</v>
      </c>
      <c r="G51" s="853"/>
      <c r="H51" s="853"/>
      <c r="I51" s="853"/>
      <c r="J51" s="856"/>
      <c r="K51" s="504">
        <f t="shared" si="0"/>
        <v>200000</v>
      </c>
      <c r="L51" s="504">
        <v>200000</v>
      </c>
      <c r="M51" s="504"/>
      <c r="N51" s="504"/>
      <c r="O51" s="504"/>
    </row>
    <row r="52" spans="2:15" ht="24" x14ac:dyDescent="0.3">
      <c r="B52" s="410">
        <f t="shared" si="1"/>
        <v>48</v>
      </c>
      <c r="C52" s="411" t="str">
        <f>VLOOKUP(B52,'Сводная информация'!$B:$V,3,9)</f>
        <v>Краснодар</v>
      </c>
      <c r="D52" s="411" t="str">
        <f>VLOOKUP(B52,'Сводная информация'!$B:$V,5,9)</f>
        <v>2КТП 3403п,  10/0,4  кВ ,   2000 кВА</v>
      </c>
      <c r="E52" s="412">
        <f>VLOOKUP(B52,'Сводная информация'!$B$6:$K$652,10,9)</f>
        <v>0</v>
      </c>
      <c r="F52" s="500">
        <f>VLOOKUP(B52,'Сводная информация'!$B$6:$K$652,4,9)</f>
        <v>0</v>
      </c>
      <c r="G52" s="500" t="s">
        <v>1994</v>
      </c>
      <c r="H52" s="500" t="s">
        <v>1980</v>
      </c>
      <c r="I52" s="500" t="s">
        <v>1981</v>
      </c>
      <c r="J52" s="502"/>
      <c r="K52" s="504">
        <f t="shared" si="0"/>
        <v>500000</v>
      </c>
      <c r="L52" s="504"/>
      <c r="M52" s="504"/>
      <c r="N52" s="504">
        <v>500000</v>
      </c>
      <c r="O52" s="504"/>
    </row>
    <row r="53" spans="2:15" ht="36" x14ac:dyDescent="0.3">
      <c r="B53" s="410">
        <f t="shared" si="1"/>
        <v>49</v>
      </c>
      <c r="C53" s="411" t="str">
        <f>VLOOKUP(B53,'Сводная информация'!$B:$V,3,9)</f>
        <v>Краснодар</v>
      </c>
      <c r="D53" s="411" t="str">
        <f>VLOOKUP(B53,'Сводная информация'!$B:$V,5,9)</f>
        <v>2БКТП-3123п,  10/0,4  кВ ,   126 0кВА</v>
      </c>
      <c r="E53" s="412">
        <f>VLOOKUP(B53,'Сводная информация'!$B$6:$K$652,10,9)</f>
        <v>0</v>
      </c>
      <c r="F53" s="500">
        <f>VLOOKUP(B53,'Сводная информация'!$B$6:$K$652,4,9)</f>
        <v>0</v>
      </c>
      <c r="G53" s="500" t="s">
        <v>1961</v>
      </c>
      <c r="H53" s="500" t="s">
        <v>1962</v>
      </c>
      <c r="I53" s="500" t="s">
        <v>1963</v>
      </c>
      <c r="J53" s="502"/>
      <c r="K53" s="504">
        <f t="shared" si="0"/>
        <v>500000</v>
      </c>
      <c r="L53" s="504"/>
      <c r="M53" s="504"/>
      <c r="N53" s="504">
        <v>500000</v>
      </c>
      <c r="O53" s="504"/>
    </row>
    <row r="54" spans="2:15" ht="21" customHeight="1" x14ac:dyDescent="0.3">
      <c r="B54" s="410">
        <f t="shared" si="1"/>
        <v>50</v>
      </c>
      <c r="C54" s="411" t="str">
        <f>VLOOKUP(B54,'Сводная информация'!$B:$V,3,9)</f>
        <v>Краснодар</v>
      </c>
      <c r="D54" s="411" t="str">
        <f>VLOOKUP(B54,'Сводная информация'!$B:$V,5,9)</f>
        <v>2БКТП-3507п,  10/0,4  кВ ,   3200 кВА</v>
      </c>
      <c r="E54" s="412">
        <f>VLOOKUP(B54,'Сводная информация'!$B$6:$K$652,10,9)</f>
        <v>0</v>
      </c>
      <c r="F54" s="500">
        <f>VLOOKUP(B54,'Сводная информация'!$B$6:$K$652,4,9)</f>
        <v>0</v>
      </c>
      <c r="G54" s="851" t="s">
        <v>1976</v>
      </c>
      <c r="H54" s="851" t="s">
        <v>1995</v>
      </c>
      <c r="I54" s="851" t="s">
        <v>1963</v>
      </c>
      <c r="J54" s="854">
        <v>2400</v>
      </c>
      <c r="K54" s="504">
        <f t="shared" si="0"/>
        <v>200000</v>
      </c>
      <c r="L54" s="504"/>
      <c r="M54" s="504"/>
      <c r="N54" s="504">
        <v>200000</v>
      </c>
      <c r="O54" s="504"/>
    </row>
    <row r="55" spans="2:15" x14ac:dyDescent="0.3">
      <c r="B55" s="410">
        <f t="shared" si="1"/>
        <v>51</v>
      </c>
      <c r="C55" s="411">
        <f>VLOOKUP(B55,'Сводная информация'!$B:$V,3,9)</f>
        <v>0</v>
      </c>
      <c r="D55" s="411" t="str">
        <f>VLOOKUP(B55,'Сводная информация'!$B:$V,5,9)</f>
        <v>2КТП-1250/10/0,4кВ (№2) ТП-3508</v>
      </c>
      <c r="E55" s="412">
        <f>VLOOKUP(B55,'Сводная информация'!$B$6:$K$652,10,9)</f>
        <v>0</v>
      </c>
      <c r="F55" s="500">
        <f>VLOOKUP(B55,'Сводная информация'!$B$6:$K$652,4,9)</f>
        <v>0</v>
      </c>
      <c r="G55" s="853"/>
      <c r="H55" s="853"/>
      <c r="I55" s="853"/>
      <c r="J55" s="856"/>
      <c r="K55" s="504">
        <f t="shared" si="0"/>
        <v>200000</v>
      </c>
      <c r="L55" s="504"/>
      <c r="M55" s="504"/>
      <c r="N55" s="504">
        <v>200000</v>
      </c>
      <c r="O55" s="504"/>
    </row>
    <row r="56" spans="2:15" ht="48" x14ac:dyDescent="0.3">
      <c r="B56" s="410">
        <f t="shared" si="1"/>
        <v>52</v>
      </c>
      <c r="C56" s="411" t="str">
        <f>VLOOKUP(B56,'Сводная информация'!$B:$V,3,9)</f>
        <v>с. Бжид</v>
      </c>
      <c r="D56" s="411" t="str">
        <f>VLOOKUP(B56,'Сводная информация'!$B:$V,5,9)</f>
        <v>КТП- Н-776п,  10/0,4  кВ ,   630 кВА</v>
      </c>
      <c r="E56" s="412">
        <f>VLOOKUP(B56,'Сводная информация'!$B$6:$K$652,10,9)</f>
        <v>0</v>
      </c>
      <c r="F56" s="500">
        <f>VLOOKUP(B56,'Сводная информация'!$B$6:$K$652,4,9)</f>
        <v>0</v>
      </c>
      <c r="G56" s="500" t="s">
        <v>1996</v>
      </c>
      <c r="H56" s="500" t="s">
        <v>1997</v>
      </c>
      <c r="I56" s="500" t="s">
        <v>1998</v>
      </c>
      <c r="J56" s="502">
        <v>149.6</v>
      </c>
      <c r="K56" s="504">
        <f t="shared" si="0"/>
        <v>100000</v>
      </c>
      <c r="L56" s="504"/>
      <c r="M56" s="504"/>
      <c r="N56" s="504">
        <v>100000</v>
      </c>
      <c r="O56" s="504"/>
    </row>
    <row r="57" spans="2:15" ht="24" x14ac:dyDescent="0.3">
      <c r="B57" s="410">
        <f t="shared" si="1"/>
        <v>53</v>
      </c>
      <c r="C57" s="411" t="str">
        <f>VLOOKUP(B57,'Сводная информация'!$B:$V,3,9)</f>
        <v>Краснодар</v>
      </c>
      <c r="D57" s="411" t="str">
        <f>VLOOKUP(B57,'Сводная информация'!$B:$V,5,9)</f>
        <v>2БКТП 3473п,  10/0,4  кВ ,   2500 кВА</v>
      </c>
      <c r="E57" s="412">
        <f>VLOOKUP(B57,'Сводная информация'!$B$6:$K$652,10,9)</f>
        <v>0</v>
      </c>
      <c r="F57" s="500">
        <f>VLOOKUP(B57,'Сводная информация'!$B$6:$K$652,4,9)</f>
        <v>0</v>
      </c>
      <c r="G57" s="500" t="s">
        <v>1967</v>
      </c>
      <c r="H57" s="500" t="s">
        <v>1968</v>
      </c>
      <c r="I57" s="500" t="s">
        <v>1999</v>
      </c>
      <c r="J57" s="502">
        <v>1000</v>
      </c>
      <c r="K57" s="504">
        <f t="shared" si="0"/>
        <v>1200000</v>
      </c>
      <c r="L57" s="504"/>
      <c r="M57" s="504"/>
      <c r="N57" s="504">
        <v>1200000</v>
      </c>
      <c r="O57" s="504"/>
    </row>
    <row r="58" spans="2:15" ht="24" x14ac:dyDescent="0.3">
      <c r="B58" s="410">
        <f t="shared" si="1"/>
        <v>54</v>
      </c>
      <c r="C58" s="411" t="str">
        <f>VLOOKUP(B58,'Сводная информация'!$B:$V,3,9)</f>
        <v>Краснодар</v>
      </c>
      <c r="D58" s="411" t="str">
        <f>VLOOKUP(B58,'Сводная информация'!$B:$V,5,9)</f>
        <v>2КТП-2904п,  10/0,4  кВ ,   1260 кВА</v>
      </c>
      <c r="E58" s="412">
        <f>VLOOKUP(B58,'Сводная информация'!$B$6:$K$652,10,9)</f>
        <v>0</v>
      </c>
      <c r="F58" s="500">
        <f>VLOOKUP(B58,'Сводная информация'!$B$6:$K$652,4,9)</f>
        <v>0</v>
      </c>
      <c r="G58" s="500" t="s">
        <v>2000</v>
      </c>
      <c r="H58" s="500" t="s">
        <v>2001</v>
      </c>
      <c r="I58" s="500" t="s">
        <v>2002</v>
      </c>
      <c r="J58" s="502">
        <v>400</v>
      </c>
      <c r="K58" s="504">
        <f t="shared" si="0"/>
        <v>250000</v>
      </c>
      <c r="L58" s="504"/>
      <c r="M58" s="504"/>
      <c r="N58" s="504">
        <v>250000</v>
      </c>
      <c r="O58" s="504"/>
    </row>
    <row r="59" spans="2:15" ht="24" x14ac:dyDescent="0.3">
      <c r="B59" s="410">
        <f t="shared" si="1"/>
        <v>55</v>
      </c>
      <c r="C59" s="411" t="str">
        <f>VLOOKUP(B59,'Сводная информация'!$B:$V,3,9)</f>
        <v>Краснодар</v>
      </c>
      <c r="D59" s="411" t="str">
        <f>VLOOKUP(B59,'Сводная информация'!$B:$V,5,9)</f>
        <v>2КТП-3131п  10/0,4  кВ ,   320 кВА</v>
      </c>
      <c r="E59" s="412">
        <f>VLOOKUP(B59,'Сводная информация'!$B$6:$K$652,10,9)</f>
        <v>0</v>
      </c>
      <c r="F59" s="500">
        <f>VLOOKUP(B59,'Сводная информация'!$B$6:$K$652,4,9)</f>
        <v>0</v>
      </c>
      <c r="G59" s="500" t="s">
        <v>2003</v>
      </c>
      <c r="H59" s="500" t="s">
        <v>2004</v>
      </c>
      <c r="I59" s="500" t="s">
        <v>2005</v>
      </c>
      <c r="J59" s="502">
        <v>98.5</v>
      </c>
      <c r="K59" s="504">
        <f t="shared" si="0"/>
        <v>200000</v>
      </c>
      <c r="L59" s="504"/>
      <c r="M59" s="504"/>
      <c r="N59" s="504">
        <v>200000</v>
      </c>
      <c r="O59" s="504"/>
    </row>
    <row r="60" spans="2:15" ht="24" x14ac:dyDescent="0.3">
      <c r="B60" s="410">
        <f t="shared" si="1"/>
        <v>56</v>
      </c>
      <c r="C60" s="411" t="str">
        <f>VLOOKUP(B60,'Сводная информация'!$B:$V,3,9)</f>
        <v>Краснодар</v>
      </c>
      <c r="D60" s="411" t="str">
        <f>VLOOKUP(B60,'Сводная информация'!$B:$V,5,9)</f>
        <v>2РТП-2580п,  10/0,4  кВ ,   2000 кВА</v>
      </c>
      <c r="E60" s="412">
        <f>VLOOKUP(B60,'Сводная информация'!$B$6:$K$652,10,9)</f>
        <v>0</v>
      </c>
      <c r="F60" s="500">
        <f>VLOOKUP(B60,'Сводная информация'!$B$6:$K$652,4,9)</f>
        <v>0</v>
      </c>
      <c r="G60" s="500" t="s">
        <v>2006</v>
      </c>
      <c r="H60" s="500" t="s">
        <v>2007</v>
      </c>
      <c r="I60" s="500" t="s">
        <v>2008</v>
      </c>
      <c r="J60" s="854">
        <v>4740</v>
      </c>
      <c r="K60" s="504">
        <f t="shared" si="0"/>
        <v>2000000</v>
      </c>
      <c r="L60" s="504"/>
      <c r="M60" s="504"/>
      <c r="N60" s="504">
        <v>2000000</v>
      </c>
      <c r="O60" s="504"/>
    </row>
    <row r="61" spans="2:15" ht="24" x14ac:dyDescent="0.3">
      <c r="B61" s="410">
        <f t="shared" si="1"/>
        <v>57</v>
      </c>
      <c r="C61" s="411" t="str">
        <f>VLOOKUP(B61,'Сводная информация'!$B:$V,3,9)</f>
        <v>Краснодар</v>
      </c>
      <c r="D61" s="411" t="str">
        <f>VLOOKUP(B61,'Сводная информация'!$B:$V,5,9)</f>
        <v>2РТП-2581п,  10/0,4  кВ ,   2000 кВА</v>
      </c>
      <c r="E61" s="412">
        <f>VLOOKUP(B61,'Сводная информация'!$B$6:$K$652,10,9)</f>
        <v>0</v>
      </c>
      <c r="F61" s="500">
        <f>VLOOKUP(B61,'Сводная информация'!$B$6:$K$652,4,9)</f>
        <v>0</v>
      </c>
      <c r="G61" s="500" t="s">
        <v>2006</v>
      </c>
      <c r="H61" s="500" t="s">
        <v>2007</v>
      </c>
      <c r="I61" s="500" t="s">
        <v>2008</v>
      </c>
      <c r="J61" s="855"/>
      <c r="K61" s="504">
        <f t="shared" si="0"/>
        <v>2000000</v>
      </c>
      <c r="L61" s="504"/>
      <c r="M61" s="504"/>
      <c r="N61" s="504">
        <v>2000000</v>
      </c>
      <c r="O61" s="504"/>
    </row>
    <row r="62" spans="2:15" ht="24" x14ac:dyDescent="0.3">
      <c r="B62" s="410">
        <f t="shared" si="1"/>
        <v>58</v>
      </c>
      <c r="C62" s="411" t="str">
        <f>VLOOKUP(B62,'Сводная информация'!$B:$V,3,9)</f>
        <v>Краснодар</v>
      </c>
      <c r="D62" s="411" t="str">
        <f>VLOOKUP(B62,'Сводная информация'!$B:$V,5,9)</f>
        <v>2РТП-2582п,  10/0,4  кВ ,   2000 кВА</v>
      </c>
      <c r="E62" s="412">
        <f>VLOOKUP(B62,'Сводная информация'!$B$6:$K$652,10,9)</f>
        <v>0</v>
      </c>
      <c r="F62" s="500">
        <f>VLOOKUP(B62,'Сводная информация'!$B$6:$K$652,4,9)</f>
        <v>0</v>
      </c>
      <c r="G62" s="500" t="s">
        <v>2006</v>
      </c>
      <c r="H62" s="500" t="s">
        <v>2007</v>
      </c>
      <c r="I62" s="500" t="s">
        <v>2008</v>
      </c>
      <c r="J62" s="855"/>
      <c r="K62" s="504">
        <f t="shared" si="0"/>
        <v>2000000</v>
      </c>
      <c r="L62" s="504"/>
      <c r="M62" s="504"/>
      <c r="N62" s="504">
        <v>2000000</v>
      </c>
      <c r="O62" s="504"/>
    </row>
    <row r="63" spans="2:15" ht="24" x14ac:dyDescent="0.3">
      <c r="B63" s="410">
        <f t="shared" si="1"/>
        <v>59</v>
      </c>
      <c r="C63" s="411" t="str">
        <f>VLOOKUP(B63,'Сводная информация'!$B:$V,3,9)</f>
        <v>Краснодар</v>
      </c>
      <c r="D63" s="411" t="str">
        <f>VLOOKUP(B63,'Сводная информация'!$B:$V,5,9)</f>
        <v>2РТП-2583п,  10/0,4  кВ ,   2000 кВА</v>
      </c>
      <c r="E63" s="412">
        <f>VLOOKUP(B63,'Сводная информация'!$B$6:$K$652,10,9)</f>
        <v>0</v>
      </c>
      <c r="F63" s="500">
        <f>VLOOKUP(B63,'Сводная информация'!$B$6:$K$652,4,9)</f>
        <v>0</v>
      </c>
      <c r="G63" s="500" t="s">
        <v>2006</v>
      </c>
      <c r="H63" s="500" t="s">
        <v>2007</v>
      </c>
      <c r="I63" s="500" t="s">
        <v>2008</v>
      </c>
      <c r="J63" s="856"/>
      <c r="K63" s="504">
        <f t="shared" si="0"/>
        <v>2000000</v>
      </c>
      <c r="L63" s="504"/>
      <c r="M63" s="504"/>
      <c r="N63" s="504">
        <v>2000000</v>
      </c>
      <c r="O63" s="504"/>
    </row>
    <row r="64" spans="2:15" ht="36" x14ac:dyDescent="0.3">
      <c r="B64" s="410">
        <f t="shared" si="1"/>
        <v>60</v>
      </c>
      <c r="C64" s="411" t="str">
        <f>VLOOKUP(B64,'Сводная информация'!$B:$V,3,9)</f>
        <v>Краснодар</v>
      </c>
      <c r="D64" s="411" t="str">
        <f>VLOOKUP(B64,'Сводная информация'!$B:$V,5,9)</f>
        <v>2БРТП-3516п,  10/0,4  кВ ,   2500 кВА</v>
      </c>
      <c r="E64" s="412">
        <f>VLOOKUP(B64,'Сводная информация'!$B$6:$K$652,10,9)</f>
        <v>0</v>
      </c>
      <c r="F64" s="500">
        <f>VLOOKUP(B64,'Сводная информация'!$B$6:$K$652,4,9)</f>
        <v>0</v>
      </c>
      <c r="G64" s="500" t="s">
        <v>1961</v>
      </c>
      <c r="H64" s="500" t="s">
        <v>1962</v>
      </c>
      <c r="I64" s="500" t="s">
        <v>1963</v>
      </c>
      <c r="J64" s="502"/>
      <c r="K64" s="504">
        <f t="shared" si="0"/>
        <v>1500000</v>
      </c>
      <c r="L64" s="504"/>
      <c r="M64" s="504"/>
      <c r="N64" s="504">
        <v>1500000</v>
      </c>
      <c r="O64" s="504"/>
    </row>
    <row r="65" spans="2:15" ht="24" x14ac:dyDescent="0.3">
      <c r="B65" s="410">
        <f t="shared" si="1"/>
        <v>61</v>
      </c>
      <c r="C65" s="411" t="str">
        <f>VLOOKUP(B65,'Сводная информация'!$B:$V,3,9)</f>
        <v>Краснодар</v>
      </c>
      <c r="D65" s="411" t="str">
        <f>VLOOKUP(B65,'Сводная информация'!$B:$V,5,9)</f>
        <v>2БКТП 3526п,  10/0,4  кВ ,   2000 кВА</v>
      </c>
      <c r="E65" s="412">
        <f>VLOOKUP(B65,'Сводная информация'!$B$6:$K$652,10,9)</f>
        <v>0</v>
      </c>
      <c r="F65" s="500">
        <f>VLOOKUP(B65,'Сводная информация'!$B$6:$K$652,4,9)</f>
        <v>0</v>
      </c>
      <c r="G65" s="500" t="s">
        <v>1964</v>
      </c>
      <c r="H65" s="500" t="s">
        <v>1965</v>
      </c>
      <c r="I65" s="500" t="s">
        <v>2008</v>
      </c>
      <c r="J65" s="854">
        <v>4990</v>
      </c>
      <c r="K65" s="504">
        <f t="shared" si="0"/>
        <v>1000000</v>
      </c>
      <c r="L65" s="504"/>
      <c r="M65" s="504"/>
      <c r="N65" s="504">
        <v>1000000</v>
      </c>
      <c r="O65" s="504"/>
    </row>
    <row r="66" spans="2:15" ht="24" x14ac:dyDescent="0.3">
      <c r="B66" s="410">
        <f t="shared" si="1"/>
        <v>62</v>
      </c>
      <c r="C66" s="411" t="str">
        <f>VLOOKUP(B66,'Сводная информация'!$B:$V,3,9)</f>
        <v>Краснодар</v>
      </c>
      <c r="D66" s="411" t="str">
        <f>VLOOKUP(B66,'Сводная информация'!$B:$V,5,9)</f>
        <v>2БКТП-Сармат 1,  10/0,4  кВ ,   2500 кВА</v>
      </c>
      <c r="E66" s="412">
        <f>VLOOKUP(B66,'Сводная информация'!$B$6:$K$652,10,9)</f>
        <v>0</v>
      </c>
      <c r="F66" s="500">
        <f>VLOOKUP(B66,'Сводная информация'!$B$6:$K$652,4,9)</f>
        <v>0</v>
      </c>
      <c r="G66" s="500" t="s">
        <v>1964</v>
      </c>
      <c r="H66" s="500" t="s">
        <v>1965</v>
      </c>
      <c r="I66" s="500" t="s">
        <v>2008</v>
      </c>
      <c r="J66" s="855"/>
      <c r="K66" s="504">
        <f t="shared" si="0"/>
        <v>500000</v>
      </c>
      <c r="L66" s="504"/>
      <c r="M66" s="504"/>
      <c r="N66" s="504">
        <v>500000</v>
      </c>
      <c r="O66" s="504"/>
    </row>
    <row r="67" spans="2:15" ht="27" customHeight="1" x14ac:dyDescent="0.3">
      <c r="B67" s="410">
        <f t="shared" si="1"/>
        <v>63</v>
      </c>
      <c r="C67" s="411" t="str">
        <f>VLOOKUP(B67,'Сводная информация'!$B:$V,3,9)</f>
        <v>Краснодар</v>
      </c>
      <c r="D67" s="411" t="str">
        <f>VLOOKUP(B67,'Сводная информация'!$B:$V,5,9)</f>
        <v>2БКТП-Сармат 2,  10/0,4  кВ ,   2500 кВА</v>
      </c>
      <c r="E67" s="412">
        <f>VLOOKUP(B67,'Сводная информация'!$B$6:$K$652,10,9)</f>
        <v>0</v>
      </c>
      <c r="F67" s="500">
        <f>VLOOKUP(B67,'Сводная информация'!$B$6:$K$652,4,9)</f>
        <v>0</v>
      </c>
      <c r="G67" s="500" t="s">
        <v>1964</v>
      </c>
      <c r="H67" s="500" t="s">
        <v>1965</v>
      </c>
      <c r="I67" s="500" t="s">
        <v>2008</v>
      </c>
      <c r="J67" s="856"/>
      <c r="K67" s="504">
        <f t="shared" si="0"/>
        <v>500000</v>
      </c>
      <c r="L67" s="504"/>
      <c r="M67" s="504"/>
      <c r="N67" s="504">
        <v>500000</v>
      </c>
      <c r="O67" s="504"/>
    </row>
    <row r="68" spans="2:15" ht="27" customHeight="1" x14ac:dyDescent="0.3">
      <c r="B68" s="410">
        <f t="shared" si="1"/>
        <v>64</v>
      </c>
      <c r="C68" s="411" t="str">
        <f>VLOOKUP(B68,'Сводная информация'!$B:$V,3,9)</f>
        <v>Краснодар</v>
      </c>
      <c r="D68" s="411" t="str">
        <f>VLOOKUP(B68,'Сводная информация'!$B:$V,5,9)</f>
        <v>2КТП-ЗТ-3,  10/0,4  кВ ,   2000 кВА</v>
      </c>
      <c r="E68" s="412">
        <f>VLOOKUP(B68,'Сводная информация'!$B$6:$K$652,10,9)</f>
        <v>0</v>
      </c>
      <c r="F68" s="500">
        <f>VLOOKUP(B68,'Сводная информация'!$B$6:$K$652,4,9)</f>
        <v>0</v>
      </c>
      <c r="G68" s="500" t="s">
        <v>2009</v>
      </c>
      <c r="H68" s="500" t="s">
        <v>2010</v>
      </c>
      <c r="I68" s="500" t="s">
        <v>1981</v>
      </c>
      <c r="J68" s="502">
        <v>5900</v>
      </c>
      <c r="K68" s="504">
        <f t="shared" si="0"/>
        <v>500000</v>
      </c>
      <c r="L68" s="504"/>
      <c r="M68" s="504"/>
      <c r="N68" s="504">
        <v>500000</v>
      </c>
      <c r="O68" s="504"/>
    </row>
    <row r="69" spans="2:15" ht="24" x14ac:dyDescent="0.3">
      <c r="B69" s="410">
        <f t="shared" si="1"/>
        <v>65</v>
      </c>
      <c r="C69" s="411" t="str">
        <f>VLOOKUP(B69,'Сводная информация'!$B:$V,3,9)</f>
        <v>Краснодар</v>
      </c>
      <c r="D69" s="411" t="str">
        <f>VLOOKUP(B69,'Сводная информация'!$B:$V,5,9)</f>
        <v>2КТП-ЗТ-4,  10/0,4  кВ ,   2500 кВА</v>
      </c>
      <c r="E69" s="412">
        <f>VLOOKUP(B69,'Сводная информация'!$B$6:$K$652,10,9)</f>
        <v>0</v>
      </c>
      <c r="F69" s="500">
        <f>VLOOKUP(B69,'Сводная информация'!$B$6:$K$652,4,9)</f>
        <v>0</v>
      </c>
      <c r="G69" s="500" t="s">
        <v>2009</v>
      </c>
      <c r="H69" s="500" t="s">
        <v>2010</v>
      </c>
      <c r="I69" s="500" t="s">
        <v>1981</v>
      </c>
      <c r="J69" s="502"/>
      <c r="K69" s="504">
        <f t="shared" ref="K69:K118" si="2">SUM(L69:O69)</f>
        <v>500000</v>
      </c>
      <c r="L69" s="504"/>
      <c r="M69" s="504"/>
      <c r="N69" s="504">
        <v>500000</v>
      </c>
      <c r="O69" s="504"/>
    </row>
    <row r="70" spans="2:15" ht="24" x14ac:dyDescent="0.3">
      <c r="B70" s="410">
        <f t="shared" si="1"/>
        <v>66</v>
      </c>
      <c r="C70" s="411" t="str">
        <f>VLOOKUP(B70,'Сводная информация'!$B:$V,3,9)</f>
        <v>Краснодар</v>
      </c>
      <c r="D70" s="411" t="str">
        <f>VLOOKUP(B70,'Сводная информация'!$B:$V,5,9)</f>
        <v>2КТП-"Германия 5",  10/0,4  кВ ,   630 кВА</v>
      </c>
      <c r="E70" s="412">
        <f>VLOOKUP(B70,'Сводная информация'!$B$6:$K$652,10,9)</f>
        <v>0</v>
      </c>
      <c r="F70" s="500">
        <f>VLOOKUP(B70,'Сводная информация'!$B$6:$K$652,4,9)</f>
        <v>0</v>
      </c>
      <c r="G70" s="500" t="s">
        <v>2009</v>
      </c>
      <c r="H70" s="500" t="s">
        <v>2010</v>
      </c>
      <c r="I70" s="500" t="s">
        <v>1981</v>
      </c>
      <c r="J70" s="502"/>
      <c r="K70" s="504">
        <f t="shared" si="2"/>
        <v>1500000</v>
      </c>
      <c r="L70" s="504"/>
      <c r="M70" s="504"/>
      <c r="N70" s="504">
        <v>1500000</v>
      </c>
      <c r="O70" s="504"/>
    </row>
    <row r="71" spans="2:15" ht="24" x14ac:dyDescent="0.3">
      <c r="B71" s="410">
        <f t="shared" ref="B71:B121" si="3">B70+1</f>
        <v>67</v>
      </c>
      <c r="C71" s="411" t="str">
        <f>VLOOKUP(B71,'Сводная информация'!$B:$V,3,9)</f>
        <v>Краснодар</v>
      </c>
      <c r="D71" s="411" t="str">
        <f>VLOOKUP(B71,'Сводная информация'!$B:$V,5,9)</f>
        <v>2КТП-3290п,  10/0,4  кВ ,   1260 кВА</v>
      </c>
      <c r="E71" s="412">
        <f>VLOOKUP(B71,'Сводная информация'!$B$6:$K$652,10,9)</f>
        <v>0</v>
      </c>
      <c r="F71" s="500">
        <f>VLOOKUP(B71,'Сводная информация'!$B$6:$K$652,4,9)</f>
        <v>0</v>
      </c>
      <c r="G71" s="500" t="s">
        <v>2009</v>
      </c>
      <c r="H71" s="500" t="s">
        <v>2010</v>
      </c>
      <c r="I71" s="500" t="s">
        <v>1981</v>
      </c>
      <c r="J71" s="502"/>
      <c r="K71" s="504">
        <f t="shared" si="2"/>
        <v>1000000</v>
      </c>
      <c r="L71" s="504"/>
      <c r="M71" s="504"/>
      <c r="N71" s="504">
        <v>1000000</v>
      </c>
      <c r="O71" s="504"/>
    </row>
    <row r="72" spans="2:15" ht="24" x14ac:dyDescent="0.3">
      <c r="B72" s="410">
        <f t="shared" si="3"/>
        <v>68</v>
      </c>
      <c r="C72" s="411" t="str">
        <f>VLOOKUP(B72,'Сводная информация'!$B:$V,3,9)</f>
        <v>Краснодар</v>
      </c>
      <c r="D72" s="411" t="str">
        <f>VLOOKUP(B72,'Сводная информация'!$B:$V,5,9)</f>
        <v>2КТП-3518п,  10/0,4  кВ ,   800 кВА</v>
      </c>
      <c r="E72" s="412">
        <f>VLOOKUP(B72,'Сводная информация'!$B$6:$K$652,10,9)</f>
        <v>0</v>
      </c>
      <c r="F72" s="500">
        <f>VLOOKUP(B72,'Сводная информация'!$B$6:$K$652,4,9)</f>
        <v>0</v>
      </c>
      <c r="G72" s="500" t="s">
        <v>2009</v>
      </c>
      <c r="H72" s="500" t="s">
        <v>2010</v>
      </c>
      <c r="I72" s="500" t="s">
        <v>1981</v>
      </c>
      <c r="J72" s="502"/>
      <c r="K72" s="504">
        <f t="shared" si="2"/>
        <v>1000000</v>
      </c>
      <c r="L72" s="504"/>
      <c r="M72" s="504"/>
      <c r="N72" s="504">
        <v>1000000</v>
      </c>
      <c r="O72" s="504"/>
    </row>
    <row r="73" spans="2:15" ht="24" x14ac:dyDescent="0.3">
      <c r="B73" s="410">
        <f t="shared" si="3"/>
        <v>69</v>
      </c>
      <c r="C73" s="411" t="str">
        <f>VLOOKUP(B73,'Сводная информация'!$B:$V,3,9)</f>
        <v>Краснодар</v>
      </c>
      <c r="D73" s="411" t="str">
        <f>VLOOKUP(B73,'Сводная информация'!$B:$V,5,9)</f>
        <v>2КТП-2698п,  10/0,4  кВ ,   1260 кВА</v>
      </c>
      <c r="E73" s="412">
        <f>VLOOKUP(B73,'Сводная информация'!$B$6:$K$652,10,9)</f>
        <v>0</v>
      </c>
      <c r="F73" s="500">
        <f>VLOOKUP(B73,'Сводная информация'!$B$6:$K$652,4,9)</f>
        <v>0</v>
      </c>
      <c r="G73" s="500" t="s">
        <v>2009</v>
      </c>
      <c r="H73" s="500" t="s">
        <v>2010</v>
      </c>
      <c r="I73" s="500" t="s">
        <v>1981</v>
      </c>
      <c r="J73" s="502"/>
      <c r="K73" s="504">
        <f t="shared" si="2"/>
        <v>700000</v>
      </c>
      <c r="L73" s="504"/>
      <c r="M73" s="504"/>
      <c r="N73" s="504">
        <v>700000</v>
      </c>
      <c r="O73" s="504"/>
    </row>
    <row r="74" spans="2:15" ht="24" x14ac:dyDescent="0.3">
      <c r="B74" s="410">
        <f t="shared" si="3"/>
        <v>70</v>
      </c>
      <c r="C74" s="411" t="str">
        <f>VLOOKUP(B74,'Сводная информация'!$B:$V,3,9)</f>
        <v>Краснодар</v>
      </c>
      <c r="D74" s="411" t="str">
        <f>VLOOKUP(B74,'Сводная информация'!$B:$V,5,9)</f>
        <v>2КТП-ЕС-9,  10/0,4  кВ ,   2000 кВА</v>
      </c>
      <c r="E74" s="412">
        <f>VLOOKUP(B74,'Сводная информация'!$B$6:$K$652,10,9)</f>
        <v>0</v>
      </c>
      <c r="F74" s="500">
        <f>VLOOKUP(B74,'Сводная информация'!$B$6:$K$652,4,9)</f>
        <v>0</v>
      </c>
      <c r="G74" s="500" t="s">
        <v>2009</v>
      </c>
      <c r="H74" s="500" t="s">
        <v>2010</v>
      </c>
      <c r="I74" s="500" t="s">
        <v>1981</v>
      </c>
      <c r="J74" s="502"/>
      <c r="K74" s="504">
        <f t="shared" si="2"/>
        <v>500000</v>
      </c>
      <c r="L74" s="504"/>
      <c r="M74" s="504"/>
      <c r="N74" s="504">
        <v>500000</v>
      </c>
      <c r="O74" s="504"/>
    </row>
    <row r="75" spans="2:15" ht="24" x14ac:dyDescent="0.3">
      <c r="B75" s="410">
        <f t="shared" si="3"/>
        <v>71</v>
      </c>
      <c r="C75" s="411" t="str">
        <f>VLOOKUP(B75,'Сводная информация'!$B:$V,3,9)</f>
        <v>Краснодар</v>
      </c>
      <c r="D75" s="411" t="str">
        <f>VLOOKUP(B75,'Сводная информация'!$B:$V,5,9)</f>
        <v>2КТП-ЕС-5,  10/0,4  кВ ,   1260 кВА</v>
      </c>
      <c r="E75" s="412">
        <f>VLOOKUP(B75,'Сводная информация'!$B$6:$K$652,10,9)</f>
        <v>0</v>
      </c>
      <c r="F75" s="500">
        <f>VLOOKUP(B75,'Сводная информация'!$B$6:$K$652,4,9)</f>
        <v>0</v>
      </c>
      <c r="G75" s="500" t="s">
        <v>2009</v>
      </c>
      <c r="H75" s="500" t="s">
        <v>2010</v>
      </c>
      <c r="I75" s="500" t="s">
        <v>1981</v>
      </c>
      <c r="J75" s="502"/>
      <c r="K75" s="504">
        <f t="shared" si="2"/>
        <v>300000</v>
      </c>
      <c r="L75" s="504"/>
      <c r="M75" s="504"/>
      <c r="N75" s="504">
        <v>300000</v>
      </c>
      <c r="O75" s="504"/>
    </row>
    <row r="76" spans="2:15" ht="24" x14ac:dyDescent="0.3">
      <c r="B76" s="410">
        <f t="shared" si="3"/>
        <v>72</v>
      </c>
      <c r="C76" s="411" t="str">
        <f>VLOOKUP(B76,'Сводная информация'!$B:$V,3,9)</f>
        <v>Краснодар</v>
      </c>
      <c r="D76" s="411" t="str">
        <f>VLOOKUP(B76,'Сводная информация'!$B:$V,5,9)</f>
        <v>2КТП-3520п,  10/0,4  кВ ,   2000 кВА</v>
      </c>
      <c r="E76" s="412">
        <f>VLOOKUP(B76,'Сводная информация'!$B$6:$K$652,10,9)</f>
        <v>0</v>
      </c>
      <c r="F76" s="500">
        <f>VLOOKUP(B76,'Сводная информация'!$B$6:$K$652,4,9)</f>
        <v>0</v>
      </c>
      <c r="G76" s="500" t="s">
        <v>2009</v>
      </c>
      <c r="H76" s="500" t="s">
        <v>2010</v>
      </c>
      <c r="I76" s="500" t="s">
        <v>1981</v>
      </c>
      <c r="J76" s="502"/>
      <c r="K76" s="504">
        <f t="shared" si="2"/>
        <v>700000</v>
      </c>
      <c r="L76" s="504"/>
      <c r="M76" s="504"/>
      <c r="N76" s="504">
        <v>700000</v>
      </c>
      <c r="O76" s="504"/>
    </row>
    <row r="77" spans="2:15" ht="24" x14ac:dyDescent="0.3">
      <c r="B77" s="410">
        <f t="shared" si="3"/>
        <v>73</v>
      </c>
      <c r="C77" s="411" t="str">
        <f>VLOOKUP(B77,'Сводная информация'!$B:$V,3,9)</f>
        <v>Краснодар</v>
      </c>
      <c r="D77" s="411" t="str">
        <f>VLOOKUP(B77,'Сводная информация'!$B:$V,5,9)</f>
        <v>КТП-2543п,  10/0,4  кВ ,   400 кВА</v>
      </c>
      <c r="E77" s="412">
        <f>VLOOKUP(B77,'Сводная информация'!$B$6:$K$652,10,9)</f>
        <v>0</v>
      </c>
      <c r="F77" s="500">
        <f>VLOOKUP(B77,'Сводная информация'!$B$6:$K$652,4,9)</f>
        <v>0</v>
      </c>
      <c r="G77" s="500" t="s">
        <v>2009</v>
      </c>
      <c r="H77" s="500" t="s">
        <v>2010</v>
      </c>
      <c r="I77" s="500" t="s">
        <v>1981</v>
      </c>
      <c r="J77" s="502"/>
      <c r="K77" s="504">
        <f t="shared" si="2"/>
        <v>500000</v>
      </c>
      <c r="L77" s="504"/>
      <c r="M77" s="504"/>
      <c r="N77" s="504">
        <v>500000</v>
      </c>
      <c r="O77" s="504"/>
    </row>
    <row r="78" spans="2:15" ht="24" x14ac:dyDescent="0.3">
      <c r="B78" s="410">
        <f t="shared" si="3"/>
        <v>74</v>
      </c>
      <c r="C78" s="411" t="str">
        <f>VLOOKUP(B78,'Сводная информация'!$B:$V,3,9)</f>
        <v>Краснодар</v>
      </c>
      <c r="D78" s="411" t="str">
        <f>VLOOKUP(B78,'Сводная информация'!$B:$V,5,9)</f>
        <v>2КТП-3470п,  10/0,4  кВ ,   2000 кВА</v>
      </c>
      <c r="E78" s="412">
        <f>VLOOKUP(B78,'Сводная информация'!$B$6:$K$652,10,9)</f>
        <v>0</v>
      </c>
      <c r="F78" s="500">
        <f>VLOOKUP(B78,'Сводная информация'!$B$6:$K$652,4,9)</f>
        <v>0</v>
      </c>
      <c r="G78" s="500" t="s">
        <v>2009</v>
      </c>
      <c r="H78" s="500" t="s">
        <v>2010</v>
      </c>
      <c r="I78" s="500" t="s">
        <v>1981</v>
      </c>
      <c r="J78" s="502"/>
      <c r="K78" s="504">
        <f t="shared" si="2"/>
        <v>500000</v>
      </c>
      <c r="L78" s="504"/>
      <c r="M78" s="504"/>
      <c r="N78" s="504">
        <v>500000</v>
      </c>
      <c r="O78" s="504"/>
    </row>
    <row r="79" spans="2:15" ht="29.25" customHeight="1" x14ac:dyDescent="0.3">
      <c r="B79" s="410">
        <f t="shared" si="3"/>
        <v>75</v>
      </c>
      <c r="C79" s="411" t="str">
        <f>VLOOKUP(B79,'Сводная информация'!$B:$V,3,9)</f>
        <v>Краснодар</v>
      </c>
      <c r="D79" s="411" t="str">
        <f>VLOOKUP(B79,'Сводная информация'!$B:$V,5,9)</f>
        <v>2КТП-3524п ,  10/0,4  кВ ,   2000 кВА</v>
      </c>
      <c r="E79" s="412">
        <f>VLOOKUP(B79,'Сводная информация'!$B$6:$K$652,10,9)</f>
        <v>0</v>
      </c>
      <c r="F79" s="500">
        <f>VLOOKUP(B79,'Сводная информация'!$B$6:$K$652,4,9)</f>
        <v>0</v>
      </c>
      <c r="G79" s="500" t="s">
        <v>2009</v>
      </c>
      <c r="H79" s="500" t="s">
        <v>2010</v>
      </c>
      <c r="I79" s="500" t="s">
        <v>1981</v>
      </c>
      <c r="J79" s="502"/>
      <c r="K79" s="504">
        <f t="shared" si="2"/>
        <v>200000</v>
      </c>
      <c r="L79" s="504"/>
      <c r="M79" s="504"/>
      <c r="N79" s="504">
        <v>200000</v>
      </c>
      <c r="O79" s="504"/>
    </row>
    <row r="80" spans="2:15" ht="29.25" customHeight="1" x14ac:dyDescent="0.3">
      <c r="B80" s="410">
        <f t="shared" si="3"/>
        <v>76</v>
      </c>
      <c r="C80" s="411" t="str">
        <f>VLOOKUP(B80,'Сводная информация'!$B:$V,3,9)</f>
        <v>Краснодар</v>
      </c>
      <c r="D80" s="411" t="str">
        <f>VLOOKUP(B80,'Сводная информация'!$B:$V,5,9)</f>
        <v>2БКТП-3310п,  10/0,4  кВ ,   3200 кВА</v>
      </c>
      <c r="E80" s="412">
        <f>VLOOKUP(B80,'Сводная информация'!$B$6:$K$652,10,9)</f>
        <v>0</v>
      </c>
      <c r="F80" s="500">
        <f>VLOOKUP(B80,'Сводная информация'!$B$6:$K$652,4,9)</f>
        <v>0</v>
      </c>
      <c r="G80" s="500" t="s">
        <v>2011</v>
      </c>
      <c r="H80" s="500" t="s">
        <v>2012</v>
      </c>
      <c r="I80" s="500" t="s">
        <v>2013</v>
      </c>
      <c r="J80" s="502">
        <v>1354</v>
      </c>
      <c r="K80" s="504">
        <f t="shared" si="2"/>
        <v>500000</v>
      </c>
      <c r="L80" s="504"/>
      <c r="M80" s="504"/>
      <c r="N80" s="504">
        <v>500000</v>
      </c>
      <c r="O80" s="504"/>
    </row>
    <row r="81" spans="2:15" ht="36" x14ac:dyDescent="0.3">
      <c r="B81" s="410">
        <f t="shared" si="3"/>
        <v>77</v>
      </c>
      <c r="C81" s="411" t="str">
        <f>VLOOKUP(B81,'Сводная информация'!$B:$V,2,9)</f>
        <v>город Краснодар</v>
      </c>
      <c r="D81" s="411" t="str">
        <f>VLOOKUP(B81,'Сводная информация'!$B:$V,5,9)</f>
        <v>ЗТП-3162п,  10/0,4  кВ ,   2500 кВА</v>
      </c>
      <c r="E81" s="412">
        <f>VLOOKUP(B81,'Сводная информация'!$B$6:$K$652,10,9)</f>
        <v>0</v>
      </c>
      <c r="F81" s="500">
        <f>VLOOKUP(B81,'Сводная информация'!$B$6:$K$652,4,9)</f>
        <v>0</v>
      </c>
      <c r="G81" s="500" t="s">
        <v>2014</v>
      </c>
      <c r="H81" s="500" t="s">
        <v>2015</v>
      </c>
      <c r="I81" s="500" t="s">
        <v>2016</v>
      </c>
      <c r="J81" s="502">
        <v>1148</v>
      </c>
      <c r="K81" s="504">
        <f t="shared" si="2"/>
        <v>1000000</v>
      </c>
      <c r="L81" s="504"/>
      <c r="M81" s="504"/>
      <c r="N81" s="504">
        <v>1000000</v>
      </c>
      <c r="O81" s="504"/>
    </row>
    <row r="82" spans="2:15" ht="21" customHeight="1" x14ac:dyDescent="0.3">
      <c r="B82" s="410">
        <f t="shared" si="3"/>
        <v>78</v>
      </c>
      <c r="C82" s="411" t="str">
        <f>VLOOKUP(B82,'Сводная информация'!$B:$V,2,9)</f>
        <v>город Краснодар</v>
      </c>
      <c r="D82" s="411" t="str">
        <f>VLOOKUP(B82,'Сводная информация'!$B:$V,5,9)</f>
        <v>КТП-НС-8-4-51п,  10/0,4  кВ ,   630 кВА</v>
      </c>
      <c r="E82" s="412">
        <f>VLOOKUP(B82,'Сводная информация'!$B$6:$K$652,10,9)</f>
        <v>0</v>
      </c>
      <c r="F82" s="500">
        <f>VLOOKUP(B82,'Сводная информация'!$B$6:$K$652,4,9)</f>
        <v>0</v>
      </c>
      <c r="G82" s="851" t="s">
        <v>2017</v>
      </c>
      <c r="H82" s="851" t="s">
        <v>2018</v>
      </c>
      <c r="I82" s="851" t="s">
        <v>1984</v>
      </c>
      <c r="J82" s="854">
        <v>400</v>
      </c>
      <c r="K82" s="504">
        <f t="shared" si="2"/>
        <v>500000</v>
      </c>
      <c r="L82" s="504"/>
      <c r="M82" s="504">
        <v>500000</v>
      </c>
      <c r="N82" s="514"/>
      <c r="O82" s="504"/>
    </row>
    <row r="83" spans="2:15" x14ac:dyDescent="0.3">
      <c r="B83" s="410">
        <f t="shared" si="3"/>
        <v>79</v>
      </c>
      <c r="C83" s="411" t="str">
        <f>VLOOKUP(B83,'Сводная информация'!$B:$V,2,9)</f>
        <v>город Краснодар</v>
      </c>
      <c r="D83" s="411" t="str">
        <f>VLOOKUP(B83,'Сводная информация'!$B:$V,5,9)</f>
        <v>КТП-НС-8-4-52п,  10/0,4  кВ ,   630 кВА</v>
      </c>
      <c r="E83" s="412">
        <f>VLOOKUP(B83,'Сводная информация'!$B$6:$K$652,10,9)</f>
        <v>0</v>
      </c>
      <c r="F83" s="500">
        <f>VLOOKUP(B83,'Сводная информация'!$B$6:$K$652,4,9)</f>
        <v>0</v>
      </c>
      <c r="G83" s="853"/>
      <c r="H83" s="853"/>
      <c r="I83" s="853"/>
      <c r="J83" s="856"/>
      <c r="K83" s="504">
        <f t="shared" si="2"/>
        <v>500000</v>
      </c>
      <c r="L83" s="504"/>
      <c r="M83" s="504">
        <v>500000</v>
      </c>
      <c r="N83" s="514"/>
      <c r="O83" s="504"/>
    </row>
    <row r="84" spans="2:15" ht="21" customHeight="1" x14ac:dyDescent="0.3">
      <c r="B84" s="410">
        <f t="shared" si="3"/>
        <v>80</v>
      </c>
      <c r="C84" s="411" t="str">
        <f>VLOOKUP(B84,'Сводная информация'!$B:$V,2,9)</f>
        <v>город Краснодар</v>
      </c>
      <c r="D84" s="411" t="str">
        <f>VLOOKUP(B84,'Сводная информация'!$B:$V,5,9)</f>
        <v>2БКТП-1908п,  10/0,4  кВ ,   2000 кВА</v>
      </c>
      <c r="E84" s="412">
        <f>VLOOKUP(B84,'Сводная информация'!$B$6:$K$652,10,9)</f>
        <v>0</v>
      </c>
      <c r="F84" s="500">
        <f>VLOOKUP(B84,'Сводная информация'!$B$6:$K$652,4,9)</f>
        <v>0</v>
      </c>
      <c r="G84" s="851" t="s">
        <v>2019</v>
      </c>
      <c r="H84" s="851" t="s">
        <v>2020</v>
      </c>
      <c r="I84" s="851" t="s">
        <v>1966</v>
      </c>
      <c r="J84" s="854">
        <v>3230</v>
      </c>
      <c r="K84" s="504">
        <f t="shared" si="2"/>
        <v>800000</v>
      </c>
      <c r="L84" s="504"/>
      <c r="M84" s="504"/>
      <c r="N84" s="504">
        <v>800000</v>
      </c>
      <c r="O84" s="504"/>
    </row>
    <row r="85" spans="2:15" x14ac:dyDescent="0.3">
      <c r="B85" s="410">
        <f t="shared" si="3"/>
        <v>81</v>
      </c>
      <c r="C85" s="411" t="str">
        <f>VLOOKUP(B85,'Сводная информация'!$B:$V,2,9)</f>
        <v>город Краснодар</v>
      </c>
      <c r="D85" s="411" t="str">
        <f>VLOOKUP(B85,'Сводная информация'!$B:$V,5,9)</f>
        <v>2БКТП-1909п,  10/0,4  кВ ,   2000 кВА</v>
      </c>
      <c r="E85" s="412">
        <f>VLOOKUP(B85,'Сводная информация'!$B$6:$K$652,10,9)</f>
        <v>0</v>
      </c>
      <c r="F85" s="500">
        <f>VLOOKUP(B85,'Сводная информация'!$B$6:$K$652,4,9)</f>
        <v>0</v>
      </c>
      <c r="G85" s="852"/>
      <c r="H85" s="852"/>
      <c r="I85" s="852"/>
      <c r="J85" s="855"/>
      <c r="K85" s="504">
        <f t="shared" si="2"/>
        <v>800000</v>
      </c>
      <c r="L85" s="504"/>
      <c r="M85" s="504"/>
      <c r="N85" s="504">
        <v>800000</v>
      </c>
      <c r="O85" s="504"/>
    </row>
    <row r="86" spans="2:15" x14ac:dyDescent="0.3">
      <c r="B86" s="410">
        <f t="shared" si="3"/>
        <v>82</v>
      </c>
      <c r="C86" s="411" t="str">
        <f>VLOOKUP(B86,'Сводная информация'!$B:$V,2,9)</f>
        <v>город Краснодар</v>
      </c>
      <c r="D86" s="411" t="str">
        <f>VLOOKUP(B86,'Сводная информация'!$B:$V,5,9)</f>
        <v>2БКТП-1910п,  10/0,4  кВ ,   2000 кВА</v>
      </c>
      <c r="E86" s="412">
        <f>VLOOKUP(B86,'Сводная информация'!$B$6:$K$652,10,9)</f>
        <v>0</v>
      </c>
      <c r="F86" s="500">
        <f>VLOOKUP(B86,'Сводная информация'!$B$6:$K$652,4,9)</f>
        <v>0</v>
      </c>
      <c r="G86" s="852"/>
      <c r="H86" s="852"/>
      <c r="I86" s="852"/>
      <c r="J86" s="855"/>
      <c r="K86" s="504">
        <f t="shared" si="2"/>
        <v>800000</v>
      </c>
      <c r="L86" s="504"/>
      <c r="M86" s="504"/>
      <c r="N86" s="504">
        <v>800000</v>
      </c>
      <c r="O86" s="504"/>
    </row>
    <row r="87" spans="2:15" x14ac:dyDescent="0.3">
      <c r="B87" s="410">
        <f t="shared" si="3"/>
        <v>83</v>
      </c>
      <c r="C87" s="411" t="str">
        <f>VLOOKUP(B87,'Сводная информация'!$B:$V,2,9)</f>
        <v>город Краснодар</v>
      </c>
      <c r="D87" s="411" t="str">
        <f>VLOOKUP(B87,'Сводная информация'!$B:$V,5,9)</f>
        <v>2БКТП-1911п,  10/0,4  кВ ,   2000 кВА</v>
      </c>
      <c r="E87" s="412">
        <f>VLOOKUP(B87,'Сводная информация'!$B$6:$K$652,10,9)</f>
        <v>0</v>
      </c>
      <c r="F87" s="500">
        <f>VLOOKUP(B87,'Сводная информация'!$B$6:$K$652,4,9)</f>
        <v>0</v>
      </c>
      <c r="G87" s="853"/>
      <c r="H87" s="853"/>
      <c r="I87" s="853"/>
      <c r="J87" s="856"/>
      <c r="K87" s="504">
        <f t="shared" si="2"/>
        <v>800000</v>
      </c>
      <c r="L87" s="504"/>
      <c r="M87" s="504"/>
      <c r="N87" s="504">
        <v>800000</v>
      </c>
      <c r="O87" s="504"/>
    </row>
    <row r="88" spans="2:15" ht="36" x14ac:dyDescent="0.3">
      <c r="B88" s="410">
        <f t="shared" si="3"/>
        <v>84</v>
      </c>
      <c r="C88" s="411" t="str">
        <f>VLOOKUP(B88,'Сводная информация'!$B:$V,2,9)</f>
        <v>город Краснодар</v>
      </c>
      <c r="D88" s="411" t="str">
        <f>VLOOKUP(B88,'Сводная информация'!$B:$V,5,9)</f>
        <v>2БКТП-2780п,  10/0,4  кВ ,   1260 кВА</v>
      </c>
      <c r="E88" s="412">
        <f>VLOOKUP(B88,'Сводная информация'!$B$6:$K$652,10,9)</f>
        <v>0</v>
      </c>
      <c r="F88" s="500">
        <f>VLOOKUP(B88,'Сводная информация'!$B$6:$K$652,4,9)</f>
        <v>0</v>
      </c>
      <c r="G88" s="500" t="s">
        <v>1961</v>
      </c>
      <c r="H88" s="500" t="s">
        <v>1962</v>
      </c>
      <c r="I88" s="500" t="s">
        <v>1963</v>
      </c>
      <c r="J88" s="502"/>
      <c r="K88" s="504">
        <f t="shared" si="2"/>
        <v>1200000</v>
      </c>
      <c r="L88" s="504"/>
      <c r="M88" s="504"/>
      <c r="N88" s="504">
        <v>1200000</v>
      </c>
      <c r="O88" s="504"/>
    </row>
    <row r="89" spans="2:15" ht="36" x14ac:dyDescent="0.3">
      <c r="B89" s="410">
        <f t="shared" si="3"/>
        <v>85</v>
      </c>
      <c r="C89" s="411" t="str">
        <f>VLOOKUP(B89,'Сводная информация'!$B:$V,2,9)</f>
        <v>город Краснодар</v>
      </c>
      <c r="D89" s="411" t="str">
        <f>VLOOKUP(B89,'Сводная информация'!$B:$V,5,9)</f>
        <v>2КТП-2626п,  10/0,4  кВ ,   1260 кВА</v>
      </c>
      <c r="E89" s="412">
        <f>VLOOKUP(B89,'Сводная информация'!$B$6:$K$652,10,9)</f>
        <v>0</v>
      </c>
      <c r="F89" s="500">
        <f>VLOOKUP(B89,'Сводная информация'!$B$6:$K$652,4,9)</f>
        <v>0</v>
      </c>
      <c r="G89" s="500" t="s">
        <v>1961</v>
      </c>
      <c r="H89" s="500" t="s">
        <v>1962</v>
      </c>
      <c r="I89" s="500" t="s">
        <v>1963</v>
      </c>
      <c r="J89" s="502"/>
      <c r="K89" s="504">
        <f t="shared" si="2"/>
        <v>1000000</v>
      </c>
      <c r="L89" s="504"/>
      <c r="M89" s="504"/>
      <c r="N89" s="504">
        <v>1000000</v>
      </c>
      <c r="O89" s="504"/>
    </row>
    <row r="90" spans="2:15" ht="36" x14ac:dyDescent="0.3">
      <c r="B90" s="410">
        <f t="shared" si="3"/>
        <v>86</v>
      </c>
      <c r="C90" s="411" t="str">
        <f>VLOOKUP(B90,'Сводная информация'!$B:$V,2,9)</f>
        <v>город Краснодар</v>
      </c>
      <c r="D90" s="411" t="str">
        <f>VLOOKUP(B90,'Сводная информация'!$B:$V,5,9)</f>
        <v>2КТП-2787п,  10/0,4  кВ ,   1260 кВА</v>
      </c>
      <c r="E90" s="412">
        <f>VLOOKUP(B90,'Сводная информация'!$B$6:$K$652,10,9)</f>
        <v>0</v>
      </c>
      <c r="F90" s="500">
        <f>VLOOKUP(B90,'Сводная информация'!$B$6:$K$652,4,9)</f>
        <v>0</v>
      </c>
      <c r="G90" s="500" t="s">
        <v>1961</v>
      </c>
      <c r="H90" s="500" t="s">
        <v>1962</v>
      </c>
      <c r="I90" s="500" t="s">
        <v>1963</v>
      </c>
      <c r="J90" s="502"/>
      <c r="K90" s="504">
        <f t="shared" si="2"/>
        <v>1000000</v>
      </c>
      <c r="L90" s="504"/>
      <c r="M90" s="504"/>
      <c r="N90" s="504">
        <v>1000000</v>
      </c>
      <c r="O90" s="504"/>
    </row>
    <row r="91" spans="2:15" ht="36" x14ac:dyDescent="0.3">
      <c r="B91" s="410">
        <f t="shared" si="3"/>
        <v>87</v>
      </c>
      <c r="C91" s="411" t="str">
        <f>VLOOKUP(B91,'Сводная информация'!$B:$V,2,9)</f>
        <v>город Краснодар</v>
      </c>
      <c r="D91" s="411" t="str">
        <f>VLOOKUP(B91,'Сводная информация'!$B:$V,5,9)</f>
        <v>2КТП-2961п,  10/0,4  кВ ,   1260 кВА</v>
      </c>
      <c r="E91" s="412">
        <f>VLOOKUP(B91,'Сводная информация'!$B$6:$K$652,10,9)</f>
        <v>0</v>
      </c>
      <c r="F91" s="500">
        <f>VLOOKUP(B91,'Сводная информация'!$B$6:$K$652,4,9)</f>
        <v>0</v>
      </c>
      <c r="G91" s="500" t="s">
        <v>1961</v>
      </c>
      <c r="H91" s="500" t="s">
        <v>1962</v>
      </c>
      <c r="I91" s="500" t="s">
        <v>1963</v>
      </c>
      <c r="J91" s="502"/>
      <c r="K91" s="504">
        <f t="shared" si="2"/>
        <v>1500000</v>
      </c>
      <c r="L91" s="504"/>
      <c r="M91" s="504"/>
      <c r="N91" s="504">
        <v>1500000</v>
      </c>
      <c r="O91" s="504"/>
    </row>
    <row r="92" spans="2:15" ht="48" x14ac:dyDescent="0.3">
      <c r="B92" s="410">
        <f t="shared" si="3"/>
        <v>88</v>
      </c>
      <c r="C92" s="411" t="str">
        <f>VLOOKUP(B92,'Сводная информация'!$B:$V,2,9)</f>
        <v>город Краснодар</v>
      </c>
      <c r="D92" s="411" t="str">
        <f>VLOOKUP(B92,'Сводная информация'!$B:$V,5,9)</f>
        <v>КТП-3475п,  10/0,4  кВ ,   1000 кВА</v>
      </c>
      <c r="E92" s="412">
        <f>VLOOKUP(B92,'Сводная информация'!$B$6:$K$652,10,9)</f>
        <v>0</v>
      </c>
      <c r="F92" s="500">
        <f>VLOOKUP(B92,'Сводная информация'!$B$6:$K$652,4,9)</f>
        <v>0</v>
      </c>
      <c r="G92" s="500" t="s">
        <v>2021</v>
      </c>
      <c r="H92" s="500" t="s">
        <v>2022</v>
      </c>
      <c r="I92" s="500" t="s">
        <v>2023</v>
      </c>
      <c r="J92" s="502">
        <v>260</v>
      </c>
      <c r="K92" s="504">
        <f t="shared" si="2"/>
        <v>1000000</v>
      </c>
      <c r="L92" s="504"/>
      <c r="M92" s="504"/>
      <c r="N92" s="504">
        <v>1000000</v>
      </c>
      <c r="O92" s="504"/>
    </row>
    <row r="93" spans="2:15" ht="24" x14ac:dyDescent="0.3">
      <c r="B93" s="410">
        <f t="shared" si="3"/>
        <v>89</v>
      </c>
      <c r="C93" s="411" t="str">
        <f>VLOOKUP(B93,'Сводная информация'!$B:$V,2,9)</f>
        <v>Туапсинский район</v>
      </c>
      <c r="D93" s="411" t="str">
        <f>VLOOKUP(B93,'Сводная информация'!$B:$V,5,9)</f>
        <v>2КТП-Н732п,  10/0,4  кВ ,   1260 кВА</v>
      </c>
      <c r="E93" s="412">
        <f>VLOOKUP(B93,'Сводная информация'!$B$6:$K$652,10,9)</f>
        <v>0</v>
      </c>
      <c r="F93" s="500">
        <f>VLOOKUP(B93,'Сводная информация'!$B$6:$K$652,4,9)</f>
        <v>0</v>
      </c>
      <c r="G93" s="500" t="s">
        <v>2024</v>
      </c>
      <c r="H93" s="500" t="s">
        <v>2025</v>
      </c>
      <c r="I93" s="500" t="s">
        <v>1966</v>
      </c>
      <c r="J93" s="502">
        <v>500</v>
      </c>
      <c r="K93" s="504">
        <f t="shared" si="2"/>
        <v>1000000</v>
      </c>
      <c r="L93" s="504">
        <v>1000000</v>
      </c>
      <c r="M93" s="504"/>
      <c r="N93" s="504"/>
      <c r="O93" s="504"/>
    </row>
    <row r="94" spans="2:15" ht="24" x14ac:dyDescent="0.3">
      <c r="B94" s="410">
        <f t="shared" si="3"/>
        <v>90</v>
      </c>
      <c r="C94" s="411" t="str">
        <f>VLOOKUP(B94,'Сводная информация'!$B:$V,2,9)</f>
        <v>город Краснодар</v>
      </c>
      <c r="D94" s="411" t="str">
        <f>VLOOKUP(B94,'Сводная информация'!$B:$V,5,9)</f>
        <v>2КТП-2949п,  10/0,4  кВ ,   1260 кВА</v>
      </c>
      <c r="E94" s="412">
        <f>VLOOKUP(B94,'Сводная информация'!$B$6:$K$652,10,9)</f>
        <v>0</v>
      </c>
      <c r="F94" s="500">
        <f>VLOOKUP(B94,'Сводная информация'!$B$6:$K$652,4,9)</f>
        <v>0</v>
      </c>
      <c r="G94" s="500" t="s">
        <v>2019</v>
      </c>
      <c r="H94" s="500" t="s">
        <v>2020</v>
      </c>
      <c r="I94" s="500" t="s">
        <v>1966</v>
      </c>
      <c r="J94" s="502">
        <v>13170</v>
      </c>
      <c r="K94" s="504">
        <f t="shared" si="2"/>
        <v>1000000</v>
      </c>
      <c r="L94" s="504"/>
      <c r="M94" s="504"/>
      <c r="N94" s="504">
        <v>1000000</v>
      </c>
      <c r="O94" s="504"/>
    </row>
    <row r="95" spans="2:15" ht="21" customHeight="1" x14ac:dyDescent="0.3">
      <c r="B95" s="410">
        <f t="shared" si="3"/>
        <v>91</v>
      </c>
      <c r="C95" s="411" t="str">
        <f>VLOOKUP(B95,'Сводная информация'!$B:$V,2,9)</f>
        <v>Новопокровский район</v>
      </c>
      <c r="D95" s="411" t="str">
        <f>VLOOKUP(B95,'Сводная информация'!$B:$V,5,9)</f>
        <v>КТП-7,  10/0,4  кВ ,   320 кВА</v>
      </c>
      <c r="E95" s="412">
        <f>VLOOKUP(B95,'Сводная информация'!$B$6:$K$652,10,9)</f>
        <v>0</v>
      </c>
      <c r="F95" s="500">
        <f>VLOOKUP(B95,'Сводная информация'!$B$6:$K$652,4,9)</f>
        <v>0</v>
      </c>
      <c r="G95" s="851" t="s">
        <v>2026</v>
      </c>
      <c r="H95" s="851" t="s">
        <v>2027</v>
      </c>
      <c r="I95" s="851" t="s">
        <v>2028</v>
      </c>
      <c r="J95" s="854">
        <v>4000</v>
      </c>
      <c r="K95" s="504">
        <f t="shared" si="2"/>
        <v>700000</v>
      </c>
      <c r="L95" s="504"/>
      <c r="M95" s="504"/>
      <c r="N95" s="504">
        <v>700000</v>
      </c>
      <c r="O95" s="504"/>
    </row>
    <row r="96" spans="2:15" x14ac:dyDescent="0.3">
      <c r="B96" s="410">
        <f t="shared" si="3"/>
        <v>92</v>
      </c>
      <c r="C96" s="411" t="str">
        <f>VLOOKUP(B96,'Сводная информация'!$B:$V,2,9)</f>
        <v>Новопокровский район</v>
      </c>
      <c r="D96" s="411" t="str">
        <f>VLOOKUP(B96,'Сводная информация'!$B:$V,5,9)</f>
        <v>КТП-7а,  10/0,4  кВ ,   320 кВА</v>
      </c>
      <c r="E96" s="412">
        <f>VLOOKUP(B96,'Сводная информация'!$B$6:$K$652,10,9)</f>
        <v>0</v>
      </c>
      <c r="F96" s="500">
        <f>VLOOKUP(B96,'Сводная информация'!$B$6:$K$652,4,9)</f>
        <v>0</v>
      </c>
      <c r="G96" s="852"/>
      <c r="H96" s="852"/>
      <c r="I96" s="852"/>
      <c r="J96" s="855"/>
      <c r="K96" s="504">
        <f t="shared" si="2"/>
        <v>700000</v>
      </c>
      <c r="L96" s="504"/>
      <c r="M96" s="504"/>
      <c r="N96" s="504">
        <v>700000</v>
      </c>
      <c r="O96" s="504"/>
    </row>
    <row r="97" spans="2:15" x14ac:dyDescent="0.3">
      <c r="B97" s="410">
        <f t="shared" si="3"/>
        <v>93</v>
      </c>
      <c r="C97" s="411" t="str">
        <f>VLOOKUP(B97,'Сводная информация'!$B:$V,2,9)</f>
        <v>Новопокровский район</v>
      </c>
      <c r="D97" s="411" t="str">
        <f>VLOOKUP(B97,'Сводная информация'!$B:$V,5,9)</f>
        <v>КТП-8,  10/0,4  кВ ,   200 кВА</v>
      </c>
      <c r="E97" s="412">
        <f>VLOOKUP(B97,'Сводная информация'!$B$6:$K$652,10,9)</f>
        <v>0</v>
      </c>
      <c r="F97" s="500">
        <f>VLOOKUP(B97,'Сводная информация'!$B$6:$K$652,4,9)</f>
        <v>0</v>
      </c>
      <c r="G97" s="853"/>
      <c r="H97" s="853"/>
      <c r="I97" s="853"/>
      <c r="J97" s="856"/>
      <c r="K97" s="504">
        <f t="shared" si="2"/>
        <v>700000</v>
      </c>
      <c r="L97" s="504"/>
      <c r="M97" s="504"/>
      <c r="N97" s="504">
        <v>700000</v>
      </c>
      <c r="O97" s="504"/>
    </row>
    <row r="98" spans="2:15" ht="24" x14ac:dyDescent="0.3">
      <c r="B98" s="410">
        <f t="shared" si="3"/>
        <v>94</v>
      </c>
      <c r="C98" s="411" t="str">
        <f>VLOOKUP(B98,'Сводная информация'!$B:$V,2,9)</f>
        <v>город Краснодар</v>
      </c>
      <c r="D98" s="411" t="str">
        <f>VLOOKUP(B98,'Сводная информация'!$B:$V,5,9)</f>
        <v>КТП-1465п,  10/0,4  кВ ,   400 кВА</v>
      </c>
      <c r="E98" s="412">
        <f>VLOOKUP(B98,'Сводная информация'!$B$6:$K$652,10,9)</f>
        <v>0</v>
      </c>
      <c r="F98" s="500">
        <f>VLOOKUP(B98,'Сводная информация'!$B$6:$K$652,4,9)</f>
        <v>0</v>
      </c>
      <c r="G98" s="500" t="s">
        <v>2029</v>
      </c>
      <c r="H98" s="500" t="s">
        <v>2030</v>
      </c>
      <c r="I98" s="500" t="s">
        <v>2031</v>
      </c>
      <c r="J98" s="502">
        <v>331</v>
      </c>
      <c r="K98" s="504">
        <f t="shared" si="2"/>
        <v>700000</v>
      </c>
      <c r="L98" s="504"/>
      <c r="M98" s="504"/>
      <c r="N98" s="504">
        <v>700000</v>
      </c>
      <c r="O98" s="504"/>
    </row>
    <row r="99" spans="2:15" ht="21" customHeight="1" x14ac:dyDescent="0.3">
      <c r="B99" s="410">
        <f t="shared" si="3"/>
        <v>95</v>
      </c>
      <c r="C99" s="411" t="str">
        <f>VLOOKUP(B99,'Сводная информация'!$B:$V,2,9)</f>
        <v>город Краснодар</v>
      </c>
      <c r="D99" s="411" t="str">
        <f>VLOOKUP(B99,'Сводная информация'!$B:$V,5,9)</f>
        <v>КТП-Н540-1,  10/0,4  кВ ,   400 кВА</v>
      </c>
      <c r="E99" s="412">
        <f>VLOOKUP(B99,'Сводная информация'!$B$6:$K$652,10,9)</f>
        <v>0</v>
      </c>
      <c r="F99" s="500">
        <f>VLOOKUP(B99,'Сводная информация'!$B$6:$K$652,4,9)</f>
        <v>0</v>
      </c>
      <c r="G99" s="851" t="s">
        <v>2032</v>
      </c>
      <c r="H99" s="851" t="s">
        <v>2033</v>
      </c>
      <c r="I99" s="851" t="s">
        <v>2034</v>
      </c>
      <c r="J99" s="854">
        <v>370</v>
      </c>
      <c r="K99" s="504">
        <f t="shared" si="2"/>
        <v>700000</v>
      </c>
      <c r="L99" s="504"/>
      <c r="M99" s="504"/>
      <c r="N99" s="504">
        <v>700000</v>
      </c>
      <c r="O99" s="504"/>
    </row>
    <row r="100" spans="2:15" x14ac:dyDescent="0.3">
      <c r="B100" s="410">
        <f t="shared" si="3"/>
        <v>96</v>
      </c>
      <c r="C100" s="411" t="str">
        <f>VLOOKUP(B100,'Сводная информация'!$B:$V,2,9)</f>
        <v>город Краснодар</v>
      </c>
      <c r="D100" s="411" t="str">
        <f>VLOOKUP(B100,'Сводная информация'!$B:$V,5,9)</f>
        <v>КТП-Н540-2,  10/0,4  кВ ,   400 кВА</v>
      </c>
      <c r="E100" s="412">
        <f>VLOOKUP(B100,'Сводная информация'!$B$6:$K$652,10,9)</f>
        <v>0</v>
      </c>
      <c r="F100" s="500">
        <f>VLOOKUP(B100,'Сводная информация'!$B$6:$K$652,4,9)</f>
        <v>0</v>
      </c>
      <c r="G100" s="853"/>
      <c r="H100" s="853"/>
      <c r="I100" s="853"/>
      <c r="J100" s="856"/>
      <c r="K100" s="504">
        <f t="shared" si="2"/>
        <v>700000</v>
      </c>
      <c r="L100" s="504"/>
      <c r="M100" s="504"/>
      <c r="N100" s="504">
        <v>700000</v>
      </c>
      <c r="O100" s="504"/>
    </row>
    <row r="101" spans="2:15" s="488" customFormat="1" ht="30" customHeight="1" x14ac:dyDescent="0.3">
      <c r="B101" s="515"/>
      <c r="C101" s="516"/>
      <c r="D101" s="516"/>
      <c r="E101" s="517"/>
      <c r="F101" s="505"/>
      <c r="G101" s="505" t="s">
        <v>2035</v>
      </c>
      <c r="H101" s="505" t="s">
        <v>2036</v>
      </c>
      <c r="I101" s="505" t="s">
        <v>2013</v>
      </c>
      <c r="J101" s="506">
        <v>2322.6999999999998</v>
      </c>
      <c r="K101" s="507">
        <f t="shared" si="2"/>
        <v>0</v>
      </c>
      <c r="L101" s="507"/>
      <c r="M101" s="507"/>
      <c r="N101" s="507"/>
      <c r="O101" s="507"/>
    </row>
    <row r="102" spans="2:15" ht="24" x14ac:dyDescent="0.3">
      <c r="B102" s="410">
        <f>97+1</f>
        <v>98</v>
      </c>
      <c r="C102" s="411" t="str">
        <f>VLOOKUP(B102,'Сводная информация'!$B:$V,2,9)</f>
        <v>город Краснодар</v>
      </c>
      <c r="D102" s="411" t="str">
        <f>VLOOKUP(B102,'Сводная информация'!$B:$V,5,9)</f>
        <v>2БКТП-1250/10/0,4 ТП-3023п</v>
      </c>
      <c r="E102" s="412">
        <f>VLOOKUP(B102,'Сводная информация'!$B$6:$K$652,10,9)</f>
        <v>0</v>
      </c>
      <c r="F102" s="500">
        <f>VLOOKUP(B102,'Сводная информация'!$B$6:$K$652,4,9)</f>
        <v>0</v>
      </c>
      <c r="G102" s="500" t="s">
        <v>2037</v>
      </c>
      <c r="H102" s="500" t="s">
        <v>2038</v>
      </c>
      <c r="I102" s="500" t="s">
        <v>1966</v>
      </c>
      <c r="J102" s="502">
        <v>3870</v>
      </c>
      <c r="K102" s="504">
        <f t="shared" si="2"/>
        <v>700000</v>
      </c>
      <c r="L102" s="504">
        <v>700000</v>
      </c>
      <c r="M102" s="504"/>
      <c r="N102" s="504"/>
      <c r="O102" s="504"/>
    </row>
    <row r="103" spans="2:15" ht="48" x14ac:dyDescent="0.3">
      <c r="B103" s="410">
        <f t="shared" si="3"/>
        <v>99</v>
      </c>
      <c r="C103" s="411" t="str">
        <f>VLOOKUP(B103,'Сводная информация'!$B:$V,2,9)</f>
        <v>город Краснодар</v>
      </c>
      <c r="D103" s="411" t="str">
        <f>VLOOKUP(B103,'Сводная информация'!$B:$V,5,9)</f>
        <v>2БКТП-1680п,  10/0,4  кВ ,   2000 кВА</v>
      </c>
      <c r="E103" s="412">
        <f>VLOOKUP(B103,'Сводная информация'!$B$6:$K$652,10,9)</f>
        <v>0</v>
      </c>
      <c r="F103" s="500">
        <f>VLOOKUP(B103,'Сводная информация'!$B$6:$K$652,4,9)</f>
        <v>0</v>
      </c>
      <c r="G103" s="500" t="s">
        <v>2021</v>
      </c>
      <c r="H103" s="500" t="s">
        <v>2039</v>
      </c>
      <c r="I103" s="500" t="s">
        <v>2023</v>
      </c>
      <c r="J103" s="502">
        <v>2200</v>
      </c>
      <c r="K103" s="504">
        <f t="shared" si="2"/>
        <v>800000</v>
      </c>
      <c r="L103" s="504"/>
      <c r="M103" s="504"/>
      <c r="N103" s="504">
        <v>800000</v>
      </c>
      <c r="O103" s="504"/>
    </row>
    <row r="104" spans="2:15" ht="48" x14ac:dyDescent="0.3">
      <c r="B104" s="410">
        <f t="shared" si="3"/>
        <v>100</v>
      </c>
      <c r="C104" s="411" t="str">
        <f>VLOOKUP(B104,'Сводная информация'!$B:$V,2,9)</f>
        <v>город Краснодар</v>
      </c>
      <c r="D104" s="411" t="str">
        <f>VLOOKUP(B104,'Сводная информация'!$B:$V,5,9)</f>
        <v>КТП-1069п,  10/0,4  кВ ,   630 кВА</v>
      </c>
      <c r="E104" s="412">
        <f>VLOOKUP(B104,'Сводная информация'!$B$6:$K$652,10,9)</f>
        <v>0</v>
      </c>
      <c r="F104" s="500">
        <f>VLOOKUP(B104,'Сводная информация'!$B$6:$K$652,4,9)</f>
        <v>0</v>
      </c>
      <c r="G104" s="500" t="s">
        <v>2021</v>
      </c>
      <c r="H104" s="500" t="s">
        <v>2039</v>
      </c>
      <c r="I104" s="500" t="s">
        <v>2023</v>
      </c>
      <c r="J104" s="502">
        <v>605</v>
      </c>
      <c r="K104" s="504">
        <f t="shared" si="2"/>
        <v>700000</v>
      </c>
      <c r="L104" s="504"/>
      <c r="M104" s="504"/>
      <c r="N104" s="504">
        <v>700000</v>
      </c>
      <c r="O104" s="504"/>
    </row>
    <row r="105" spans="2:15" ht="48" x14ac:dyDescent="0.3">
      <c r="B105" s="410">
        <f t="shared" si="3"/>
        <v>101</v>
      </c>
      <c r="C105" s="411" t="str">
        <f>VLOOKUP(B105,'Сводная информация'!$B:$V,2,9)</f>
        <v>город Краснодар</v>
      </c>
      <c r="D105" s="411" t="str">
        <f>VLOOKUP(B105,'Сводная информация'!$B:$V,5,9)</f>
        <v>2КТП-3375п,  10/0,4  кВ ,   2000 кВА</v>
      </c>
      <c r="E105" s="412">
        <f>VLOOKUP(B105,'Сводная информация'!$B$6:$K$652,10,9)</f>
        <v>0</v>
      </c>
      <c r="F105" s="500">
        <f>VLOOKUP(B105,'Сводная информация'!$B$6:$K$652,4,9)</f>
        <v>0</v>
      </c>
      <c r="G105" s="500" t="s">
        <v>2021</v>
      </c>
      <c r="H105" s="500" t="s">
        <v>2039</v>
      </c>
      <c r="I105" s="500" t="s">
        <v>2023</v>
      </c>
      <c r="J105" s="502">
        <v>2200</v>
      </c>
      <c r="K105" s="504">
        <f t="shared" si="2"/>
        <v>700000</v>
      </c>
      <c r="L105" s="504"/>
      <c r="M105" s="504"/>
      <c r="N105" s="504">
        <v>700000</v>
      </c>
      <c r="O105" s="504"/>
    </row>
    <row r="106" spans="2:15" ht="36.75" customHeight="1" x14ac:dyDescent="0.3">
      <c r="B106" s="410">
        <f t="shared" si="3"/>
        <v>102</v>
      </c>
      <c r="C106" s="411" t="str">
        <f>VLOOKUP(B106,'Сводная информация'!$B:$V,2,9)</f>
        <v>город Краснодар</v>
      </c>
      <c r="D106" s="411" t="str">
        <f>VLOOKUP(B106,'Сводная информация'!$B:$V,5,9)</f>
        <v>КТП-1076п,  10/0,4  кВ ,   630 кВА</v>
      </c>
      <c r="E106" s="412">
        <f>VLOOKUP(B106,'Сводная информация'!$B$6:$K$652,10,9)</f>
        <v>0</v>
      </c>
      <c r="F106" s="500">
        <f>VLOOKUP(B106,'Сводная информация'!$B$6:$K$652,4,9)</f>
        <v>0</v>
      </c>
      <c r="G106" s="851" t="s">
        <v>2040</v>
      </c>
      <c r="H106" s="851" t="s">
        <v>2041</v>
      </c>
      <c r="I106" s="851" t="s">
        <v>2042</v>
      </c>
      <c r="J106" s="854">
        <v>375</v>
      </c>
      <c r="K106" s="504">
        <f t="shared" si="2"/>
        <v>200000</v>
      </c>
      <c r="L106" s="504"/>
      <c r="M106" s="504"/>
      <c r="N106" s="504">
        <v>200000</v>
      </c>
      <c r="O106" s="504"/>
    </row>
    <row r="107" spans="2:15" ht="31.5" customHeight="1" x14ac:dyDescent="0.3">
      <c r="B107" s="410">
        <f t="shared" si="3"/>
        <v>103</v>
      </c>
      <c r="C107" s="411" t="str">
        <f>VLOOKUP(B107,'Сводная информация'!$B:$V,2,9)</f>
        <v>город Краснодар</v>
      </c>
      <c r="D107" s="411" t="str">
        <f>VLOOKUP(B107,'Сводная информация'!$B:$V,5,9)</f>
        <v>ТП-937п,  10/0,4  кВ ,   100 кВА</v>
      </c>
      <c r="E107" s="412">
        <f>VLOOKUP(B107,'Сводная информация'!$B$6:$K$652,10,9)</f>
        <v>0</v>
      </c>
      <c r="F107" s="500">
        <f>VLOOKUP(B107,'Сводная информация'!$B$6:$K$652,4,9)</f>
        <v>0</v>
      </c>
      <c r="G107" s="852"/>
      <c r="H107" s="852"/>
      <c r="I107" s="852"/>
      <c r="J107" s="855"/>
      <c r="K107" s="504">
        <f t="shared" si="2"/>
        <v>200000</v>
      </c>
      <c r="L107" s="504"/>
      <c r="M107" s="504"/>
      <c r="N107" s="504">
        <v>200000</v>
      </c>
      <c r="O107" s="504"/>
    </row>
    <row r="108" spans="2:15" x14ac:dyDescent="0.3">
      <c r="B108" s="410">
        <f t="shared" si="3"/>
        <v>104</v>
      </c>
      <c r="C108" s="411" t="str">
        <f>VLOOKUP(B108,'Сводная информация'!$B:$V,2,9)</f>
        <v>город Краснодар</v>
      </c>
      <c r="D108" s="411" t="str">
        <f>VLOOKUP(B108,'Сводная информация'!$B:$V,5,9)</f>
        <v>ТП-878п,  10/0,4  кВ ,   160 кВА</v>
      </c>
      <c r="E108" s="412">
        <f>VLOOKUP(B108,'Сводная информация'!$B$6:$K$652,10,9)</f>
        <v>0</v>
      </c>
      <c r="F108" s="500">
        <f>VLOOKUP(B108,'Сводная информация'!$B$6:$K$652,4,9)</f>
        <v>0</v>
      </c>
      <c r="G108" s="853"/>
      <c r="H108" s="853"/>
      <c r="I108" s="853"/>
      <c r="J108" s="856"/>
      <c r="K108" s="504">
        <f t="shared" si="2"/>
        <v>200000</v>
      </c>
      <c r="L108" s="504"/>
      <c r="M108" s="504"/>
      <c r="N108" s="504">
        <v>200000</v>
      </c>
      <c r="O108" s="504"/>
    </row>
    <row r="109" spans="2:15" ht="48" x14ac:dyDescent="0.3">
      <c r="B109" s="410">
        <f t="shared" si="3"/>
        <v>105</v>
      </c>
      <c r="C109" s="411" t="str">
        <f>VLOOKUP(B109,'Сводная информация'!$B:$V,2,9)</f>
        <v>город Краснодар</v>
      </c>
      <c r="D109" s="411" t="str">
        <f>VLOOKUP(B109,'Сводная информация'!$B:$V,5,9)</f>
        <v>ТП-877п,  10/0,4  кВ ,   160 кВА</v>
      </c>
      <c r="E109" s="412">
        <f>VLOOKUP(B109,'Сводная информация'!$B$6:$K$652,10,9)</f>
        <v>0</v>
      </c>
      <c r="F109" s="500">
        <f>VLOOKUP(B109,'Сводная информация'!$B$6:$K$652,4,9)</f>
        <v>0</v>
      </c>
      <c r="G109" s="500" t="s">
        <v>2043</v>
      </c>
      <c r="H109" s="500" t="s">
        <v>2044</v>
      </c>
      <c r="I109" s="500" t="s">
        <v>2045</v>
      </c>
      <c r="J109" s="502">
        <v>1330</v>
      </c>
      <c r="K109" s="504">
        <f t="shared" si="2"/>
        <v>500000</v>
      </c>
      <c r="L109" s="504"/>
      <c r="M109" s="504"/>
      <c r="N109" s="504">
        <v>500000</v>
      </c>
      <c r="O109" s="504"/>
    </row>
    <row r="110" spans="2:15" ht="48" x14ac:dyDescent="0.3">
      <c r="B110" s="410">
        <f t="shared" si="3"/>
        <v>106</v>
      </c>
      <c r="C110" s="411" t="str">
        <f>VLOOKUP(B110,'Сводная информация'!$B:$V,2,9)</f>
        <v>город Краснодар</v>
      </c>
      <c r="D110" s="411" t="str">
        <f>VLOOKUP(B110,'Сводная информация'!$B:$V,5,9)</f>
        <v>2КТП-1600/10/0,4 кВ № ГК15-2п</v>
      </c>
      <c r="E110" s="412">
        <f>VLOOKUP(B110,'Сводная информация'!$B$6:$K$652,10,9)</f>
        <v>0</v>
      </c>
      <c r="F110" s="500">
        <f>VLOOKUP(B110,'Сводная информация'!$B$6:$K$652,4,9)</f>
        <v>0</v>
      </c>
      <c r="G110" s="500" t="s">
        <v>2046</v>
      </c>
      <c r="H110" s="500" t="s">
        <v>2047</v>
      </c>
      <c r="I110" s="500" t="s">
        <v>2048</v>
      </c>
      <c r="J110" s="502">
        <v>588</v>
      </c>
      <c r="K110" s="504">
        <f t="shared" si="2"/>
        <v>500000</v>
      </c>
      <c r="L110" s="504"/>
      <c r="M110" s="504"/>
      <c r="N110" s="504">
        <v>500000</v>
      </c>
      <c r="O110" s="504"/>
    </row>
    <row r="111" spans="2:15" ht="48" x14ac:dyDescent="0.3">
      <c r="B111" s="410">
        <f t="shared" si="3"/>
        <v>107</v>
      </c>
      <c r="C111" s="411" t="str">
        <f>VLOOKUP(B111,'Сводная информация'!$B:$V,2,9)</f>
        <v>город-курорт Геленджик</v>
      </c>
      <c r="D111" s="411" t="str">
        <f>VLOOKUP(B111,'Сводная информация'!$B:$V,5,9)</f>
        <v>2КТП-5-103п,  10/0,4  кВ ,   800 кВА</v>
      </c>
      <c r="E111" s="412">
        <f>VLOOKUP(B111,'Сводная информация'!$B$6:$K$652,10,9)</f>
        <v>0</v>
      </c>
      <c r="F111" s="500">
        <f>VLOOKUP(B111,'Сводная информация'!$B$6:$K$652,4,9)</f>
        <v>0</v>
      </c>
      <c r="G111" s="500" t="s">
        <v>2049</v>
      </c>
      <c r="H111" s="500" t="s">
        <v>2050</v>
      </c>
      <c r="I111" s="500" t="s">
        <v>2051</v>
      </c>
      <c r="J111" s="502">
        <v>720</v>
      </c>
      <c r="K111" s="504">
        <f t="shared" si="2"/>
        <v>500000</v>
      </c>
      <c r="L111" s="504"/>
      <c r="M111" s="504"/>
      <c r="N111" s="504">
        <v>500000</v>
      </c>
      <c r="O111" s="504"/>
    </row>
    <row r="112" spans="2:15" ht="48" x14ac:dyDescent="0.3">
      <c r="B112" s="410">
        <f t="shared" si="3"/>
        <v>108</v>
      </c>
      <c r="C112" s="411" t="str">
        <f>VLOOKUP(B112,'Сводная информация'!$B:$V,2,9)</f>
        <v>город-курорт Геленджик</v>
      </c>
      <c r="D112" s="411" t="str">
        <f>VLOOKUP(B112,'Сводная информация'!$B:$V,5,9)</f>
        <v>КТП-5-122п,  10/0,4  кВ ,   1000 кВА</v>
      </c>
      <c r="E112" s="412">
        <f>VLOOKUP(B112,'Сводная информация'!$B$6:$K$652,10,9)</f>
        <v>0</v>
      </c>
      <c r="F112" s="500">
        <f>VLOOKUP(B112,'Сводная информация'!$B$6:$K$652,4,9)</f>
        <v>0</v>
      </c>
      <c r="G112" s="500" t="s">
        <v>2052</v>
      </c>
      <c r="H112" s="500" t="s">
        <v>2053</v>
      </c>
      <c r="I112" s="500" t="s">
        <v>2048</v>
      </c>
      <c r="J112" s="502">
        <v>118</v>
      </c>
      <c r="K112" s="504">
        <f t="shared" si="2"/>
        <v>400000</v>
      </c>
      <c r="L112" s="504"/>
      <c r="M112" s="504"/>
      <c r="N112" s="504">
        <v>400000</v>
      </c>
      <c r="O112" s="504"/>
    </row>
    <row r="113" spans="2:15" ht="48" x14ac:dyDescent="0.3">
      <c r="B113" s="410">
        <f t="shared" si="3"/>
        <v>109</v>
      </c>
      <c r="C113" s="411" t="str">
        <f>VLOOKUP(B113,'Сводная информация'!$B:$V,2,9)</f>
        <v>город-курорт Геленджик</v>
      </c>
      <c r="D113" s="411" t="str">
        <f>VLOOKUP(B113,'Сводная информация'!$B:$V,5,9)</f>
        <v>2КТП-1-205п,  10/0,4  кВ ,   1260 кВА</v>
      </c>
      <c r="E113" s="412">
        <f>VLOOKUP(B113,'Сводная информация'!$B$6:$K$652,10,9)</f>
        <v>0</v>
      </c>
      <c r="F113" s="500">
        <f>VLOOKUP(B113,'Сводная информация'!$B$6:$K$652,4,9)</f>
        <v>0</v>
      </c>
      <c r="G113" s="500" t="s">
        <v>2054</v>
      </c>
      <c r="H113" s="500" t="s">
        <v>2055</v>
      </c>
      <c r="I113" s="500" t="s">
        <v>2045</v>
      </c>
      <c r="J113" s="502">
        <v>500</v>
      </c>
      <c r="K113" s="504">
        <f t="shared" si="2"/>
        <v>400000</v>
      </c>
      <c r="L113" s="504"/>
      <c r="M113" s="504"/>
      <c r="N113" s="504">
        <v>400000</v>
      </c>
      <c r="O113" s="504"/>
    </row>
    <row r="114" spans="2:15" x14ac:dyDescent="0.3">
      <c r="B114" s="410">
        <f t="shared" si="3"/>
        <v>110</v>
      </c>
      <c r="C114" s="411" t="str">
        <f>VLOOKUP(B114,'Сводная информация'!$B:$V,2,9)</f>
        <v>г. Новороссийск</v>
      </c>
      <c r="D114" s="411" t="str">
        <f>VLOOKUP(B114,'Сводная информация'!$B:$V,5,9)</f>
        <v>КТП-А-3-1099п,  10/0,4  кВ ,   630 кВА</v>
      </c>
      <c r="E114" s="412">
        <f>VLOOKUP(B114,'Сводная информация'!$B$6:$K$652,10,9)</f>
        <v>0</v>
      </c>
      <c r="F114" s="500">
        <f>VLOOKUP(B114,'Сводная информация'!$B$6:$K$652,4,9)</f>
        <v>0</v>
      </c>
      <c r="G114" s="851" t="s">
        <v>2056</v>
      </c>
      <c r="H114" s="851" t="s">
        <v>2057</v>
      </c>
      <c r="I114" s="851" t="s">
        <v>2058</v>
      </c>
      <c r="J114" s="854">
        <v>1800</v>
      </c>
      <c r="K114" s="504">
        <f t="shared" si="2"/>
        <v>800000</v>
      </c>
      <c r="L114" s="504"/>
      <c r="M114" s="504"/>
      <c r="N114" s="504">
        <v>800000</v>
      </c>
      <c r="O114" s="504"/>
    </row>
    <row r="115" spans="2:15" ht="21" customHeight="1" x14ac:dyDescent="0.3">
      <c r="B115" s="410">
        <f t="shared" si="3"/>
        <v>111</v>
      </c>
      <c r="C115" s="411" t="str">
        <f>VLOOKUP(B115,'Сводная информация'!$B:$V,2,9)</f>
        <v>город Краснодар</v>
      </c>
      <c r="D115" s="411" t="str">
        <f>VLOOKUP(B115,'Сводная информация'!$B:$V,5,9)</f>
        <v>2БКТП-3388п,  10/0,4  кВ ,   2000 кВА</v>
      </c>
      <c r="E115" s="412">
        <f>VLOOKUP(B115,'Сводная информация'!$B$6:$K$652,10,9)</f>
        <v>0</v>
      </c>
      <c r="F115" s="500">
        <f>VLOOKUP(B115,'Сводная информация'!$B$6:$K$652,4,9)</f>
        <v>0</v>
      </c>
      <c r="G115" s="852"/>
      <c r="H115" s="852"/>
      <c r="I115" s="852"/>
      <c r="J115" s="855"/>
      <c r="K115" s="504">
        <f t="shared" si="2"/>
        <v>800000</v>
      </c>
      <c r="L115" s="504"/>
      <c r="M115" s="504"/>
      <c r="N115" s="504">
        <v>800000</v>
      </c>
      <c r="O115" s="504"/>
    </row>
    <row r="116" spans="2:15" x14ac:dyDescent="0.3">
      <c r="B116" s="410">
        <f t="shared" si="3"/>
        <v>112</v>
      </c>
      <c r="C116" s="411" t="str">
        <f>VLOOKUP(B116,'Сводная информация'!$B:$V,2,9)</f>
        <v>город Краснодар</v>
      </c>
      <c r="D116" s="411" t="str">
        <f>VLOOKUP(B116,'Сводная информация'!$B:$V,5,9)</f>
        <v>2БКТП-3421п,  10/0,4  кВ ,   3200 кВА</v>
      </c>
      <c r="E116" s="412">
        <f>VLOOKUP(B116,'Сводная информация'!$B$6:$K$652,10,9)</f>
        <v>0</v>
      </c>
      <c r="F116" s="500">
        <f>VLOOKUP(B116,'Сводная информация'!$B$6:$K$652,4,9)</f>
        <v>0</v>
      </c>
      <c r="G116" s="853"/>
      <c r="H116" s="853"/>
      <c r="I116" s="853"/>
      <c r="J116" s="856"/>
      <c r="K116" s="504">
        <f t="shared" si="2"/>
        <v>800000</v>
      </c>
      <c r="L116" s="504"/>
      <c r="M116" s="504"/>
      <c r="N116" s="504">
        <v>800000</v>
      </c>
      <c r="O116" s="504"/>
    </row>
    <row r="117" spans="2:15" ht="36" x14ac:dyDescent="0.3">
      <c r="B117" s="410">
        <f t="shared" si="3"/>
        <v>113</v>
      </c>
      <c r="C117" s="411" t="str">
        <f>VLOOKUP(B117,'Сводная информация'!$B:$V,2,9)</f>
        <v>город Краснодар</v>
      </c>
      <c r="D117" s="411" t="str">
        <f>VLOOKUP(B117,'Сводная информация'!$B:$V,5,9)</f>
        <v>2БКТП-3422п,  10/0,4  кВ ,   4000 кВА</v>
      </c>
      <c r="E117" s="412">
        <f>VLOOKUP(B117,'Сводная информация'!$B$6:$K$652,10,9)</f>
        <v>0</v>
      </c>
      <c r="F117" s="500">
        <f>VLOOKUP(B117,'Сводная информация'!$B$6:$K$652,4,9)</f>
        <v>0</v>
      </c>
      <c r="G117" s="500" t="s">
        <v>1961</v>
      </c>
      <c r="H117" s="500" t="s">
        <v>1962</v>
      </c>
      <c r="I117" s="500" t="s">
        <v>1963</v>
      </c>
      <c r="J117" s="502"/>
      <c r="K117" s="504">
        <f t="shared" si="2"/>
        <v>1200000</v>
      </c>
      <c r="L117" s="504"/>
      <c r="M117" s="504"/>
      <c r="N117" s="504">
        <v>1200000</v>
      </c>
      <c r="O117" s="504"/>
    </row>
    <row r="118" spans="2:15" ht="36" x14ac:dyDescent="0.3">
      <c r="B118" s="410">
        <f t="shared" si="3"/>
        <v>114</v>
      </c>
      <c r="C118" s="411" t="str">
        <f>VLOOKUP(B118,'Сводная информация'!$B:$V,2,9)</f>
        <v>город Краснодар</v>
      </c>
      <c r="D118" s="411" t="str">
        <f>VLOOKUP(B118,'Сводная информация'!$B:$V,5,9)</f>
        <v>2КТП-2778п,  10/0,4  кВ ,   1260 кВА</v>
      </c>
      <c r="E118" s="412">
        <f>VLOOKUP(B118,'Сводная информация'!$B$6:$K$652,10,9)</f>
        <v>0</v>
      </c>
      <c r="F118" s="500">
        <f>VLOOKUP(B118,'Сводная информация'!$B$6:$K$652,4,9)</f>
        <v>0</v>
      </c>
      <c r="G118" s="500" t="s">
        <v>1961</v>
      </c>
      <c r="H118" s="500" t="s">
        <v>1962</v>
      </c>
      <c r="I118" s="500" t="s">
        <v>1963</v>
      </c>
      <c r="J118" s="502"/>
      <c r="K118" s="504">
        <f t="shared" si="2"/>
        <v>1400000</v>
      </c>
      <c r="L118" s="504"/>
      <c r="M118" s="504"/>
      <c r="N118" s="504">
        <v>1400000</v>
      </c>
      <c r="O118" s="504"/>
    </row>
    <row r="119" spans="2:15" ht="36" x14ac:dyDescent="0.3">
      <c r="B119" s="410">
        <f t="shared" si="3"/>
        <v>115</v>
      </c>
      <c r="C119" s="411" t="str">
        <f>VLOOKUP(B119,'Сводная информация'!$B:$V,2,9)</f>
        <v>город Краснодар</v>
      </c>
      <c r="D119" s="411" t="str">
        <f>VLOOKUP(B119,'Сводная информация'!$B:$V,5,9)</f>
        <v>2КТП-2779п,  10/0,4  кВ ,   2000 кВА</v>
      </c>
      <c r="E119" s="412">
        <f>VLOOKUP(B119,'Сводная информация'!$B$6:$K$652,10,9)</f>
        <v>0</v>
      </c>
      <c r="F119" s="500">
        <f>VLOOKUP(B119,'Сводная информация'!$B$6:$K$652,4,9)</f>
        <v>0</v>
      </c>
      <c r="G119" s="500" t="s">
        <v>1961</v>
      </c>
      <c r="H119" s="500" t="s">
        <v>1962</v>
      </c>
      <c r="I119" s="500" t="s">
        <v>1963</v>
      </c>
      <c r="J119" s="502"/>
      <c r="K119" s="504">
        <f>SUM(L119:O119)</f>
        <v>1300000</v>
      </c>
      <c r="L119" s="504"/>
      <c r="M119" s="504"/>
      <c r="N119" s="504">
        <v>1300000</v>
      </c>
      <c r="O119" s="504"/>
    </row>
    <row r="120" spans="2:15" x14ac:dyDescent="0.3">
      <c r="B120" s="410">
        <f t="shared" si="3"/>
        <v>116</v>
      </c>
      <c r="C120" s="408"/>
      <c r="D120" s="406"/>
      <c r="E120" s="406"/>
      <c r="F120" s="500"/>
      <c r="G120" s="500"/>
      <c r="H120" s="500"/>
      <c r="I120" s="500"/>
      <c r="J120" s="502"/>
      <c r="K120" s="504">
        <f t="shared" ref="K120" si="4">SUM(L120:O120)</f>
        <v>0</v>
      </c>
      <c r="L120" s="504"/>
      <c r="M120" s="504"/>
      <c r="N120" s="504"/>
      <c r="O120" s="504"/>
    </row>
    <row r="121" spans="2:15" x14ac:dyDescent="0.3">
      <c r="B121" s="410">
        <f t="shared" si="3"/>
        <v>117</v>
      </c>
      <c r="C121" s="408"/>
      <c r="D121" s="406"/>
      <c r="E121" s="413">
        <f>SUM(E5:E120)</f>
        <v>0</v>
      </c>
      <c r="F121" s="500"/>
      <c r="G121" s="500"/>
      <c r="H121" s="500"/>
      <c r="I121" s="500"/>
      <c r="J121" s="508">
        <f>SUM(J5:J120)</f>
        <v>100293.9</v>
      </c>
      <c r="K121" s="509">
        <f>SUM(K5:K120)</f>
        <v>113350000</v>
      </c>
      <c r="L121" s="510">
        <f t="shared" ref="L121:O121" si="5">SUM(L5:L120)</f>
        <v>4900000</v>
      </c>
      <c r="M121" s="510">
        <f t="shared" si="5"/>
        <v>1000000</v>
      </c>
      <c r="N121" s="510">
        <f t="shared" si="5"/>
        <v>107450000</v>
      </c>
      <c r="O121" s="510">
        <f t="shared" si="5"/>
        <v>0</v>
      </c>
    </row>
    <row r="124" spans="2:15" ht="21" x14ac:dyDescent="0.4">
      <c r="C124" s="414" t="s">
        <v>647</v>
      </c>
      <c r="D124" s="321"/>
      <c r="E124" s="320"/>
      <c r="F124" s="511"/>
      <c r="G124" s="511"/>
      <c r="H124" s="511"/>
      <c r="N124" s="513" t="s">
        <v>1161</v>
      </c>
    </row>
  </sheetData>
  <autoFilter ref="B4:O121" xr:uid="{00000000-0009-0000-0000-000006000000}"/>
  <mergeCells count="48">
    <mergeCell ref="G99:G100"/>
    <mergeCell ref="H99:H100"/>
    <mergeCell ref="I99:I100"/>
    <mergeCell ref="J99:J100"/>
    <mergeCell ref="G114:G116"/>
    <mergeCell ref="H114:H116"/>
    <mergeCell ref="I114:I116"/>
    <mergeCell ref="J114:J116"/>
    <mergeCell ref="G106:G108"/>
    <mergeCell ref="H106:H108"/>
    <mergeCell ref="I106:I108"/>
    <mergeCell ref="J106:J108"/>
    <mergeCell ref="G84:G87"/>
    <mergeCell ref="H84:H87"/>
    <mergeCell ref="I84:I87"/>
    <mergeCell ref="J84:J87"/>
    <mergeCell ref="G95:G97"/>
    <mergeCell ref="H95:H97"/>
    <mergeCell ref="I95:I97"/>
    <mergeCell ref="J95:J97"/>
    <mergeCell ref="J60:J63"/>
    <mergeCell ref="J65:J67"/>
    <mergeCell ref="G82:G83"/>
    <mergeCell ref="H82:H83"/>
    <mergeCell ref="I82:I83"/>
    <mergeCell ref="J82:J83"/>
    <mergeCell ref="G47:G51"/>
    <mergeCell ref="H47:H51"/>
    <mergeCell ref="I47:I51"/>
    <mergeCell ref="J47:J51"/>
    <mergeCell ref="G54:G55"/>
    <mergeCell ref="H54:H55"/>
    <mergeCell ref="I54:I55"/>
    <mergeCell ref="J54:J55"/>
    <mergeCell ref="B2:O2"/>
    <mergeCell ref="J5:J11"/>
    <mergeCell ref="G34:G35"/>
    <mergeCell ref="H34:H35"/>
    <mergeCell ref="I34:I35"/>
    <mergeCell ref="J34:J35"/>
    <mergeCell ref="G36:G38"/>
    <mergeCell ref="H36:H38"/>
    <mergeCell ref="I36:I38"/>
    <mergeCell ref="J36:J38"/>
    <mergeCell ref="G39:G40"/>
    <mergeCell ref="H39:H40"/>
    <mergeCell ref="I39:I40"/>
    <mergeCell ref="J39:J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70E1-0615-4CB6-AABC-9E6BB75F0B43}">
  <dimension ref="B1:U126"/>
  <sheetViews>
    <sheetView workbookViewId="0">
      <selection activeCell="D13" sqref="D13"/>
    </sheetView>
  </sheetViews>
  <sheetFormatPr defaultRowHeight="14.4" x14ac:dyDescent="0.3"/>
  <cols>
    <col min="1" max="1" width="5.5546875" customWidth="1"/>
    <col min="3" max="3" width="45.6640625" customWidth="1"/>
    <col min="4" max="4" width="17.5546875" customWidth="1"/>
    <col min="5" max="5" width="11" customWidth="1"/>
    <col min="6" max="6" width="17.44140625" customWidth="1"/>
    <col min="7" max="7" width="22.109375" customWidth="1"/>
    <col min="8" max="8" width="11.44140625" customWidth="1"/>
    <col min="9" max="9" width="18.88671875" customWidth="1"/>
    <col min="11" max="11" width="13.33203125" customWidth="1"/>
    <col min="12" max="12" width="11.5546875" customWidth="1"/>
    <col min="13" max="13" width="10.33203125" customWidth="1"/>
    <col min="14" max="14" width="12.88671875" customWidth="1"/>
    <col min="15" max="15" width="10.33203125" customWidth="1"/>
  </cols>
  <sheetData>
    <row r="1" spans="2:21" ht="7.5" customHeight="1" x14ac:dyDescent="0.3"/>
    <row r="2" spans="2:21" ht="24.6" x14ac:dyDescent="0.3">
      <c r="B2" s="857" t="s">
        <v>1159</v>
      </c>
      <c r="C2" s="857"/>
      <c r="D2" s="857"/>
      <c r="E2" s="857"/>
      <c r="F2" s="857"/>
      <c r="G2" s="857"/>
      <c r="H2" s="857"/>
      <c r="I2" s="857"/>
      <c r="J2" s="857"/>
      <c r="K2" s="857"/>
      <c r="L2" s="857"/>
      <c r="M2" s="857"/>
      <c r="N2" s="857"/>
      <c r="O2" s="857"/>
    </row>
    <row r="3" spans="2:21" ht="8.25" customHeight="1" x14ac:dyDescent="0.3"/>
    <row r="4" spans="2:21" ht="70.5" customHeight="1" x14ac:dyDescent="0.3">
      <c r="B4" s="409" t="s">
        <v>1154</v>
      </c>
      <c r="C4" s="409" t="s">
        <v>14</v>
      </c>
      <c r="D4" s="409" t="s">
        <v>1155</v>
      </c>
      <c r="E4" s="409" t="s">
        <v>1160</v>
      </c>
      <c r="F4" s="498" t="s">
        <v>1156</v>
      </c>
      <c r="G4" s="498" t="s">
        <v>1157</v>
      </c>
      <c r="H4" s="498" t="s">
        <v>2060</v>
      </c>
      <c r="I4" s="498" t="s">
        <v>1158</v>
      </c>
      <c r="J4" s="498" t="s">
        <v>2061</v>
      </c>
      <c r="K4" s="499" t="s">
        <v>2062</v>
      </c>
      <c r="L4" s="500" t="s">
        <v>389</v>
      </c>
      <c r="M4" s="501" t="s">
        <v>395</v>
      </c>
      <c r="N4" s="501" t="s">
        <v>396</v>
      </c>
      <c r="O4" s="501" t="s">
        <v>392</v>
      </c>
    </row>
    <row r="5" spans="2:21" x14ac:dyDescent="0.3">
      <c r="B5" s="410">
        <v>1</v>
      </c>
      <c r="C5" s="407">
        <v>2</v>
      </c>
      <c r="D5" s="410">
        <v>3</v>
      </c>
      <c r="E5" s="409"/>
      <c r="F5" s="502">
        <v>4</v>
      </c>
      <c r="G5" s="503">
        <v>5</v>
      </c>
      <c r="H5" s="503">
        <v>6</v>
      </c>
      <c r="I5" s="502">
        <v>7</v>
      </c>
      <c r="J5" s="503">
        <v>8</v>
      </c>
      <c r="K5" s="502">
        <v>9</v>
      </c>
      <c r="L5" s="503">
        <v>10</v>
      </c>
      <c r="M5" s="502">
        <v>11</v>
      </c>
      <c r="N5" s="503">
        <v>12</v>
      </c>
      <c r="O5" s="502">
        <v>13</v>
      </c>
      <c r="P5" s="548"/>
      <c r="Q5" s="541"/>
      <c r="R5" s="548">
        <v>0</v>
      </c>
      <c r="S5" s="541">
        <v>0</v>
      </c>
      <c r="T5" s="548">
        <v>0</v>
      </c>
      <c r="U5" s="541">
        <v>0</v>
      </c>
    </row>
    <row r="6" spans="2:21" ht="34.5" customHeight="1" x14ac:dyDescent="0.3">
      <c r="B6" s="410">
        <v>1</v>
      </c>
      <c r="C6" s="411" t="e">
        <f>'Сводная информация'!#REF!</f>
        <v>#REF!</v>
      </c>
      <c r="D6" s="547" t="e">
        <f>'Сводная информация'!#REF!</f>
        <v>#REF!</v>
      </c>
      <c r="E6" s="412" t="e">
        <f>'Сводная информация'!#REF!</f>
        <v>#REF!</v>
      </c>
      <c r="F6" s="500" t="e">
        <f>'Сводная информация'!#REF!</f>
        <v>#REF!</v>
      </c>
      <c r="G6" s="500" t="s">
        <v>1961</v>
      </c>
      <c r="H6" s="500" t="s">
        <v>1962</v>
      </c>
      <c r="I6" s="500" t="s">
        <v>1963</v>
      </c>
      <c r="J6" s="854">
        <v>13463</v>
      </c>
      <c r="K6" s="504">
        <f>SUM(L6:O6)</f>
        <v>1600000</v>
      </c>
      <c r="L6" s="504"/>
      <c r="M6" s="504"/>
      <c r="N6" s="504">
        <v>1600000</v>
      </c>
      <c r="O6" s="504"/>
    </row>
    <row r="7" spans="2:21" ht="36" x14ac:dyDescent="0.3">
      <c r="B7" s="410">
        <v>2</v>
      </c>
      <c r="C7" s="411" t="e">
        <f>'Сводная информация'!#REF!</f>
        <v>#REF!</v>
      </c>
      <c r="D7" s="547" t="e">
        <f>'Сводная информация'!#REF!</f>
        <v>#REF!</v>
      </c>
      <c r="E7" s="412" t="e">
        <f>'Сводная информация'!#REF!</f>
        <v>#REF!</v>
      </c>
      <c r="F7" s="500" t="e">
        <f>'Сводная информация'!#REF!</f>
        <v>#REF!</v>
      </c>
      <c r="G7" s="500" t="s">
        <v>1961</v>
      </c>
      <c r="H7" s="500" t="s">
        <v>1962</v>
      </c>
      <c r="I7" s="500" t="s">
        <v>1963</v>
      </c>
      <c r="J7" s="855"/>
      <c r="K7" s="504">
        <f t="shared" ref="K7:K70" si="0">SUM(L7:O7)</f>
        <v>1300000</v>
      </c>
      <c r="L7" s="504"/>
      <c r="M7" s="504"/>
      <c r="N7" s="504">
        <v>1300000</v>
      </c>
      <c r="O7" s="504"/>
    </row>
    <row r="8" spans="2:21" ht="36" x14ac:dyDescent="0.3">
      <c r="B8" s="410">
        <v>3</v>
      </c>
      <c r="C8" s="411" t="e">
        <f>'Сводная информация'!#REF!</f>
        <v>#REF!</v>
      </c>
      <c r="D8" s="547" t="e">
        <f>'Сводная информация'!#REF!</f>
        <v>#REF!</v>
      </c>
      <c r="E8" s="412" t="e">
        <f>'Сводная информация'!#REF!</f>
        <v>#REF!</v>
      </c>
      <c r="F8" s="500" t="e">
        <f>'Сводная информация'!#REF!</f>
        <v>#REF!</v>
      </c>
      <c r="G8" s="500" t="s">
        <v>1961</v>
      </c>
      <c r="H8" s="500" t="s">
        <v>1962</v>
      </c>
      <c r="I8" s="500" t="s">
        <v>1963</v>
      </c>
      <c r="J8" s="855"/>
      <c r="K8" s="504">
        <f t="shared" si="0"/>
        <v>2500000</v>
      </c>
      <c r="L8" s="504"/>
      <c r="M8" s="504"/>
      <c r="N8" s="504">
        <v>2500000</v>
      </c>
      <c r="O8" s="504"/>
    </row>
    <row r="9" spans="2:21" ht="36" x14ac:dyDescent="0.3">
      <c r="B9" s="410">
        <v>4</v>
      </c>
      <c r="C9" s="411" t="e">
        <f>'Сводная информация'!#REF!</f>
        <v>#REF!</v>
      </c>
      <c r="D9" s="547" t="e">
        <f>'Сводная информация'!#REF!</f>
        <v>#REF!</v>
      </c>
      <c r="E9" s="412" t="e">
        <f>'Сводная информация'!#REF!</f>
        <v>#REF!</v>
      </c>
      <c r="F9" s="500" t="e">
        <f>'Сводная информация'!#REF!</f>
        <v>#REF!</v>
      </c>
      <c r="G9" s="500" t="s">
        <v>1961</v>
      </c>
      <c r="H9" s="500" t="s">
        <v>1962</v>
      </c>
      <c r="I9" s="500" t="s">
        <v>1963</v>
      </c>
      <c r="J9" s="855"/>
      <c r="K9" s="504">
        <f t="shared" si="0"/>
        <v>1500000</v>
      </c>
      <c r="L9" s="504"/>
      <c r="M9" s="504"/>
      <c r="N9" s="504">
        <v>1500000</v>
      </c>
      <c r="O9" s="504"/>
    </row>
    <row r="10" spans="2:21" ht="36" x14ac:dyDescent="0.3">
      <c r="B10" s="410">
        <v>5</v>
      </c>
      <c r="C10" s="411" t="e">
        <f>'Сводная информация'!#REF!</f>
        <v>#REF!</v>
      </c>
      <c r="D10" s="547" t="e">
        <f>'Сводная информация'!#REF!</f>
        <v>#REF!</v>
      </c>
      <c r="E10" s="412" t="e">
        <f>'Сводная информация'!#REF!</f>
        <v>#REF!</v>
      </c>
      <c r="F10" s="500" t="e">
        <f>'Сводная информация'!#REF!</f>
        <v>#REF!</v>
      </c>
      <c r="G10" s="500" t="s">
        <v>1961</v>
      </c>
      <c r="H10" s="500" t="s">
        <v>1962</v>
      </c>
      <c r="I10" s="500" t="s">
        <v>1963</v>
      </c>
      <c r="J10" s="855"/>
      <c r="K10" s="504">
        <f t="shared" si="0"/>
        <v>1900000</v>
      </c>
      <c r="L10" s="504"/>
      <c r="M10" s="504"/>
      <c r="N10" s="504">
        <v>1900000</v>
      </c>
      <c r="O10" s="504"/>
    </row>
    <row r="11" spans="2:21" ht="36" x14ac:dyDescent="0.3">
      <c r="B11" s="410">
        <v>6</v>
      </c>
      <c r="C11" s="411" t="e">
        <f>'Сводная информация'!#REF!</f>
        <v>#REF!</v>
      </c>
      <c r="D11" s="547" t="e">
        <f>'Сводная информация'!#REF!</f>
        <v>#REF!</v>
      </c>
      <c r="E11" s="412" t="e">
        <f>'Сводная информация'!#REF!</f>
        <v>#REF!</v>
      </c>
      <c r="F11" s="500" t="e">
        <f>'Сводная информация'!#REF!</f>
        <v>#REF!</v>
      </c>
      <c r="G11" s="500" t="s">
        <v>1961</v>
      </c>
      <c r="H11" s="500" t="s">
        <v>1962</v>
      </c>
      <c r="I11" s="500" t="s">
        <v>1963</v>
      </c>
      <c r="J11" s="855"/>
      <c r="K11" s="504">
        <f t="shared" si="0"/>
        <v>2500000</v>
      </c>
      <c r="L11" s="504"/>
      <c r="M11" s="504"/>
      <c r="N11" s="504">
        <v>2500000</v>
      </c>
      <c r="O11" s="504"/>
    </row>
    <row r="12" spans="2:21" ht="36" x14ac:dyDescent="0.3">
      <c r="B12" s="410">
        <v>7</v>
      </c>
      <c r="C12" s="411" t="e">
        <f>'Сводная информация'!#REF!</f>
        <v>#REF!</v>
      </c>
      <c r="D12" s="547" t="e">
        <f>'Сводная информация'!#REF!</f>
        <v>#REF!</v>
      </c>
      <c r="E12" s="412" t="e">
        <f>'Сводная информация'!#REF!</f>
        <v>#REF!</v>
      </c>
      <c r="F12" s="500" t="e">
        <f>'Сводная информация'!#REF!</f>
        <v>#REF!</v>
      </c>
      <c r="G12" s="500" t="s">
        <v>1961</v>
      </c>
      <c r="H12" s="500" t="s">
        <v>1962</v>
      </c>
      <c r="I12" s="500" t="s">
        <v>1963</v>
      </c>
      <c r="J12" s="855"/>
      <c r="K12" s="504">
        <f t="shared" si="0"/>
        <v>1200000</v>
      </c>
      <c r="L12" s="504">
        <v>1200000</v>
      </c>
      <c r="M12" s="504"/>
      <c r="N12" s="504"/>
      <c r="O12" s="504"/>
    </row>
    <row r="13" spans="2:21" ht="36" x14ac:dyDescent="0.3">
      <c r="B13" s="410">
        <v>8</v>
      </c>
      <c r="C13" s="411" t="e">
        <f>'Сводная информация'!#REF!</f>
        <v>#REF!</v>
      </c>
      <c r="D13" s="547" t="e">
        <f>'Сводная информация'!#REF!</f>
        <v>#REF!</v>
      </c>
      <c r="E13" s="412" t="e">
        <f>'Сводная информация'!#REF!</f>
        <v>#REF!</v>
      </c>
      <c r="F13" s="500" t="e">
        <f>'Сводная информация'!#REF!</f>
        <v>#REF!</v>
      </c>
      <c r="G13" s="500" t="s">
        <v>1961</v>
      </c>
      <c r="H13" s="500" t="s">
        <v>1962</v>
      </c>
      <c r="I13" s="500" t="s">
        <v>1963</v>
      </c>
      <c r="J13" s="855"/>
      <c r="K13" s="504">
        <f t="shared" si="0"/>
        <v>1200000</v>
      </c>
      <c r="L13" s="504"/>
      <c r="M13" s="504"/>
      <c r="N13" s="504">
        <v>1200000</v>
      </c>
      <c r="O13" s="504"/>
    </row>
    <row r="14" spans="2:21" ht="36" x14ac:dyDescent="0.3">
      <c r="B14" s="410">
        <v>9</v>
      </c>
      <c r="C14" s="411" t="e">
        <f>'Сводная информация'!#REF!</f>
        <v>#REF!</v>
      </c>
      <c r="D14" s="547" t="e">
        <f>'Сводная информация'!#REF!</f>
        <v>#REF!</v>
      </c>
      <c r="E14" s="412" t="e">
        <f>'Сводная информация'!#REF!</f>
        <v>#REF!</v>
      </c>
      <c r="F14" s="500" t="e">
        <f>'Сводная информация'!#REF!</f>
        <v>#REF!</v>
      </c>
      <c r="G14" s="500" t="s">
        <v>1961</v>
      </c>
      <c r="H14" s="500" t="s">
        <v>1962</v>
      </c>
      <c r="I14" s="500" t="s">
        <v>1963</v>
      </c>
      <c r="J14" s="855"/>
      <c r="K14" s="504">
        <f t="shared" si="0"/>
        <v>3500000</v>
      </c>
      <c r="L14" s="504"/>
      <c r="M14" s="504"/>
      <c r="N14" s="504">
        <v>3500000</v>
      </c>
      <c r="O14" s="504"/>
    </row>
    <row r="15" spans="2:21" ht="36" x14ac:dyDescent="0.3">
      <c r="B15" s="410">
        <v>10</v>
      </c>
      <c r="C15" s="411" t="e">
        <f>'Сводная информация'!#REF!</f>
        <v>#REF!</v>
      </c>
      <c r="D15" s="547" t="e">
        <f>'Сводная информация'!#REF!</f>
        <v>#REF!</v>
      </c>
      <c r="E15" s="412" t="e">
        <f>'Сводная информация'!#REF!</f>
        <v>#REF!</v>
      </c>
      <c r="F15" s="500" t="e">
        <f>'Сводная информация'!#REF!</f>
        <v>#REF!</v>
      </c>
      <c r="G15" s="500" t="s">
        <v>1961</v>
      </c>
      <c r="H15" s="500" t="s">
        <v>1962</v>
      </c>
      <c r="I15" s="500" t="s">
        <v>1963</v>
      </c>
      <c r="J15" s="855"/>
      <c r="K15" s="504">
        <f t="shared" si="0"/>
        <v>3500000</v>
      </c>
      <c r="L15" s="504"/>
      <c r="M15" s="504"/>
      <c r="N15" s="504">
        <v>3500000</v>
      </c>
      <c r="O15" s="504"/>
    </row>
    <row r="16" spans="2:21" ht="36" x14ac:dyDescent="0.3">
      <c r="B16" s="410">
        <v>11</v>
      </c>
      <c r="C16" s="411" t="e">
        <f>'Сводная информация'!#REF!</f>
        <v>#REF!</v>
      </c>
      <c r="D16" s="547" t="e">
        <f>'Сводная информация'!#REF!</f>
        <v>#REF!</v>
      </c>
      <c r="E16" s="412" t="e">
        <f>'Сводная информация'!#REF!</f>
        <v>#REF!</v>
      </c>
      <c r="F16" s="500" t="e">
        <f>'Сводная информация'!#REF!</f>
        <v>#REF!</v>
      </c>
      <c r="G16" s="500" t="s">
        <v>1961</v>
      </c>
      <c r="H16" s="500" t="s">
        <v>1962</v>
      </c>
      <c r="I16" s="500" t="s">
        <v>1963</v>
      </c>
      <c r="J16" s="855"/>
      <c r="K16" s="504">
        <f t="shared" si="0"/>
        <v>1000000</v>
      </c>
      <c r="L16" s="504"/>
      <c r="M16" s="504"/>
      <c r="N16" s="504">
        <v>1000000</v>
      </c>
      <c r="O16" s="504"/>
    </row>
    <row r="17" spans="2:15" ht="36" x14ac:dyDescent="0.3">
      <c r="B17" s="410">
        <v>12</v>
      </c>
      <c r="C17" s="411" t="e">
        <f>'Сводная информация'!#REF!</f>
        <v>#REF!</v>
      </c>
      <c r="D17" s="547" t="e">
        <f>'Сводная информация'!#REF!</f>
        <v>#REF!</v>
      </c>
      <c r="E17" s="412" t="e">
        <f>'Сводная информация'!#REF!</f>
        <v>#REF!</v>
      </c>
      <c r="F17" s="500" t="e">
        <f>'Сводная информация'!#REF!</f>
        <v>#REF!</v>
      </c>
      <c r="G17" s="500" t="s">
        <v>1961</v>
      </c>
      <c r="H17" s="500" t="s">
        <v>1962</v>
      </c>
      <c r="I17" s="500" t="s">
        <v>1963</v>
      </c>
      <c r="J17" s="855"/>
      <c r="K17" s="504">
        <f t="shared" si="0"/>
        <v>2500000</v>
      </c>
      <c r="L17" s="504"/>
      <c r="M17" s="504"/>
      <c r="N17" s="504">
        <v>2500000</v>
      </c>
      <c r="O17" s="504"/>
    </row>
    <row r="18" spans="2:15" ht="36" x14ac:dyDescent="0.3">
      <c r="B18" s="410">
        <v>13</v>
      </c>
      <c r="C18" s="411" t="e">
        <f>'Сводная информация'!#REF!</f>
        <v>#REF!</v>
      </c>
      <c r="D18" s="547" t="e">
        <f>'Сводная информация'!#REF!</f>
        <v>#REF!</v>
      </c>
      <c r="E18" s="412" t="e">
        <f>'Сводная информация'!#REF!</f>
        <v>#REF!</v>
      </c>
      <c r="F18" s="500" t="e">
        <f>'Сводная информация'!#REF!</f>
        <v>#REF!</v>
      </c>
      <c r="G18" s="500" t="s">
        <v>1961</v>
      </c>
      <c r="H18" s="500" t="s">
        <v>1962</v>
      </c>
      <c r="I18" s="500" t="s">
        <v>1963</v>
      </c>
      <c r="J18" s="855"/>
      <c r="K18" s="504">
        <f t="shared" si="0"/>
        <v>1500000</v>
      </c>
      <c r="L18" s="504"/>
      <c r="M18" s="504"/>
      <c r="N18" s="504">
        <v>1500000</v>
      </c>
      <c r="O18" s="504"/>
    </row>
    <row r="19" spans="2:15" ht="36" x14ac:dyDescent="0.3">
      <c r="B19" s="410">
        <v>14</v>
      </c>
      <c r="C19" s="411" t="e">
        <f>'Сводная информация'!#REF!</f>
        <v>#REF!</v>
      </c>
      <c r="D19" s="547" t="e">
        <f>'Сводная информация'!#REF!</f>
        <v>#REF!</v>
      </c>
      <c r="E19" s="412" t="e">
        <f>'Сводная информация'!#REF!</f>
        <v>#REF!</v>
      </c>
      <c r="F19" s="500" t="e">
        <f>'Сводная информация'!#REF!</f>
        <v>#REF!</v>
      </c>
      <c r="G19" s="500" t="s">
        <v>1961</v>
      </c>
      <c r="H19" s="500" t="s">
        <v>1962</v>
      </c>
      <c r="I19" s="500" t="s">
        <v>1963</v>
      </c>
      <c r="J19" s="855"/>
      <c r="K19" s="504">
        <f t="shared" si="0"/>
        <v>1200000</v>
      </c>
      <c r="L19" s="504"/>
      <c r="M19" s="504"/>
      <c r="N19" s="504">
        <v>1200000</v>
      </c>
      <c r="O19" s="504"/>
    </row>
    <row r="20" spans="2:15" ht="36" x14ac:dyDescent="0.3">
      <c r="B20" s="410">
        <v>15</v>
      </c>
      <c r="C20" s="411" t="e">
        <f>'Сводная информация'!#REF!</f>
        <v>#REF!</v>
      </c>
      <c r="D20" s="547" t="e">
        <f>'Сводная информация'!#REF!</f>
        <v>#REF!</v>
      </c>
      <c r="E20" s="412" t="e">
        <f>'Сводная информация'!#REF!</f>
        <v>#REF!</v>
      </c>
      <c r="F20" s="500" t="e">
        <f>'Сводная информация'!#REF!</f>
        <v>#REF!</v>
      </c>
      <c r="G20" s="500" t="s">
        <v>1961</v>
      </c>
      <c r="H20" s="500" t="s">
        <v>1962</v>
      </c>
      <c r="I20" s="500" t="s">
        <v>1963</v>
      </c>
      <c r="J20" s="855"/>
      <c r="K20" s="504">
        <f t="shared" si="0"/>
        <v>1200000</v>
      </c>
      <c r="L20" s="504"/>
      <c r="M20" s="504"/>
      <c r="N20" s="504">
        <v>1200000</v>
      </c>
      <c r="O20" s="504"/>
    </row>
    <row r="21" spans="2:15" ht="36" x14ac:dyDescent="0.3">
      <c r="B21" s="410">
        <v>16</v>
      </c>
      <c r="C21" s="411" t="e">
        <f>'Сводная информация'!#REF!</f>
        <v>#REF!</v>
      </c>
      <c r="D21" s="547" t="e">
        <f>'Сводная информация'!#REF!</f>
        <v>#REF!</v>
      </c>
      <c r="E21" s="412" t="e">
        <f>'Сводная информация'!#REF!</f>
        <v>#REF!</v>
      </c>
      <c r="F21" s="500" t="e">
        <f>'Сводная информация'!#REF!</f>
        <v>#REF!</v>
      </c>
      <c r="G21" s="500" t="s">
        <v>1961</v>
      </c>
      <c r="H21" s="500" t="s">
        <v>1962</v>
      </c>
      <c r="I21" s="500" t="s">
        <v>1963</v>
      </c>
      <c r="J21" s="855"/>
      <c r="K21" s="504">
        <f t="shared" si="0"/>
        <v>1100000</v>
      </c>
      <c r="L21" s="504"/>
      <c r="M21" s="504"/>
      <c r="N21" s="504">
        <v>1100000</v>
      </c>
      <c r="O21" s="504"/>
    </row>
    <row r="22" spans="2:15" ht="36" x14ac:dyDescent="0.3">
      <c r="B22" s="410">
        <v>17</v>
      </c>
      <c r="C22" s="411" t="e">
        <f>'Сводная информация'!#REF!</f>
        <v>#REF!</v>
      </c>
      <c r="D22" s="547" t="e">
        <f>'Сводная информация'!#REF!</f>
        <v>#REF!</v>
      </c>
      <c r="E22" s="412" t="e">
        <f>'Сводная информация'!#REF!</f>
        <v>#REF!</v>
      </c>
      <c r="F22" s="500" t="e">
        <f>'Сводная информация'!#REF!</f>
        <v>#REF!</v>
      </c>
      <c r="G22" s="500" t="s">
        <v>1961</v>
      </c>
      <c r="H22" s="500" t="s">
        <v>1962</v>
      </c>
      <c r="I22" s="500" t="s">
        <v>1963</v>
      </c>
      <c r="J22" s="855"/>
      <c r="K22" s="504">
        <f t="shared" si="0"/>
        <v>1400000</v>
      </c>
      <c r="L22" s="504"/>
      <c r="M22" s="504"/>
      <c r="N22" s="504">
        <v>1400000</v>
      </c>
      <c r="O22" s="504"/>
    </row>
    <row r="23" spans="2:15" ht="36" x14ac:dyDescent="0.3">
      <c r="B23" s="410">
        <v>18</v>
      </c>
      <c r="C23" s="411" t="e">
        <f>'Сводная информация'!#REF!</f>
        <v>#REF!</v>
      </c>
      <c r="D23" s="547" t="e">
        <f>'Сводная информация'!#REF!</f>
        <v>#REF!</v>
      </c>
      <c r="E23" s="412" t="e">
        <f>'Сводная информация'!#REF!</f>
        <v>#REF!</v>
      </c>
      <c r="F23" s="500" t="e">
        <f>'Сводная информация'!#REF!</f>
        <v>#REF!</v>
      </c>
      <c r="G23" s="500" t="s">
        <v>1961</v>
      </c>
      <c r="H23" s="500" t="s">
        <v>1962</v>
      </c>
      <c r="I23" s="500" t="s">
        <v>1963</v>
      </c>
      <c r="J23" s="855"/>
      <c r="K23" s="504">
        <f t="shared" si="0"/>
        <v>1100000</v>
      </c>
      <c r="L23" s="504"/>
      <c r="M23" s="504"/>
      <c r="N23" s="504">
        <v>1100000</v>
      </c>
      <c r="O23" s="504"/>
    </row>
    <row r="24" spans="2:15" ht="36" x14ac:dyDescent="0.3">
      <c r="B24" s="410">
        <v>19</v>
      </c>
      <c r="C24" s="411" t="e">
        <f>'Сводная информация'!#REF!</f>
        <v>#REF!</v>
      </c>
      <c r="D24" s="547" t="e">
        <f>'Сводная информация'!#REF!</f>
        <v>#REF!</v>
      </c>
      <c r="E24" s="412" t="e">
        <f>'Сводная информация'!#REF!</f>
        <v>#REF!</v>
      </c>
      <c r="F24" s="500" t="e">
        <f>'Сводная информация'!#REF!</f>
        <v>#REF!</v>
      </c>
      <c r="G24" s="500" t="s">
        <v>1961</v>
      </c>
      <c r="H24" s="500" t="s">
        <v>1962</v>
      </c>
      <c r="I24" s="500" t="s">
        <v>1963</v>
      </c>
      <c r="J24" s="855"/>
      <c r="K24" s="504">
        <f t="shared" si="0"/>
        <v>1150000</v>
      </c>
      <c r="L24" s="504"/>
      <c r="M24" s="504"/>
      <c r="N24" s="504">
        <v>1150000</v>
      </c>
      <c r="O24" s="504"/>
    </row>
    <row r="25" spans="2:15" ht="36" x14ac:dyDescent="0.3">
      <c r="B25" s="410">
        <v>20</v>
      </c>
      <c r="C25" s="411" t="e">
        <f>'Сводная информация'!#REF!</f>
        <v>#REF!</v>
      </c>
      <c r="D25" s="547" t="e">
        <f>'Сводная информация'!#REF!</f>
        <v>#REF!</v>
      </c>
      <c r="E25" s="412" t="e">
        <f>'Сводная информация'!#REF!</f>
        <v>#REF!</v>
      </c>
      <c r="F25" s="500" t="e">
        <f>'Сводная информация'!#REF!</f>
        <v>#REF!</v>
      </c>
      <c r="G25" s="500" t="s">
        <v>1961</v>
      </c>
      <c r="H25" s="500" t="s">
        <v>1962</v>
      </c>
      <c r="I25" s="500" t="s">
        <v>1963</v>
      </c>
      <c r="J25" s="855"/>
      <c r="K25" s="504">
        <f t="shared" si="0"/>
        <v>800000</v>
      </c>
      <c r="L25" s="504"/>
      <c r="M25" s="504"/>
      <c r="N25" s="504">
        <v>800000</v>
      </c>
      <c r="O25" s="504"/>
    </row>
    <row r="26" spans="2:15" ht="36" x14ac:dyDescent="0.3">
      <c r="B26" s="410">
        <v>21</v>
      </c>
      <c r="C26" s="411" t="e">
        <f>'Сводная информация'!#REF!</f>
        <v>#REF!</v>
      </c>
      <c r="D26" s="547" t="e">
        <f>'Сводная информация'!#REF!</f>
        <v>#REF!</v>
      </c>
      <c r="E26" s="412" t="e">
        <f>'Сводная информация'!#REF!</f>
        <v>#REF!</v>
      </c>
      <c r="F26" s="500" t="e">
        <f>'Сводная информация'!#REF!</f>
        <v>#REF!</v>
      </c>
      <c r="G26" s="500" t="s">
        <v>1961</v>
      </c>
      <c r="H26" s="500" t="s">
        <v>1962</v>
      </c>
      <c r="I26" s="500" t="s">
        <v>1963</v>
      </c>
      <c r="J26" s="855"/>
      <c r="K26" s="504">
        <f t="shared" si="0"/>
        <v>1200000</v>
      </c>
      <c r="L26" s="504"/>
      <c r="M26" s="504"/>
      <c r="N26" s="504">
        <v>1200000</v>
      </c>
      <c r="O26" s="504"/>
    </row>
    <row r="27" spans="2:15" ht="36" x14ac:dyDescent="0.3">
      <c r="B27" s="410">
        <v>22</v>
      </c>
      <c r="C27" s="411" t="e">
        <f>'Сводная информация'!#REF!</f>
        <v>#REF!</v>
      </c>
      <c r="D27" s="547" t="e">
        <f>'Сводная информация'!#REF!</f>
        <v>#REF!</v>
      </c>
      <c r="E27" s="412" t="e">
        <f>'Сводная информация'!#REF!</f>
        <v>#REF!</v>
      </c>
      <c r="F27" s="500" t="e">
        <f>'Сводная информация'!#REF!</f>
        <v>#REF!</v>
      </c>
      <c r="G27" s="500" t="s">
        <v>1961</v>
      </c>
      <c r="H27" s="500" t="s">
        <v>1962</v>
      </c>
      <c r="I27" s="500" t="s">
        <v>1984</v>
      </c>
      <c r="J27" s="855"/>
      <c r="K27" s="504">
        <f t="shared" si="0"/>
        <v>800000</v>
      </c>
      <c r="L27" s="504"/>
      <c r="M27" s="504"/>
      <c r="N27" s="504">
        <v>800000</v>
      </c>
      <c r="O27" s="504"/>
    </row>
    <row r="28" spans="2:15" ht="36" x14ac:dyDescent="0.3">
      <c r="B28" s="410">
        <v>23</v>
      </c>
      <c r="C28" s="411" t="e">
        <f>'Сводная информация'!#REF!</f>
        <v>#REF!</v>
      </c>
      <c r="D28" s="547" t="e">
        <f>'Сводная информация'!#REF!</f>
        <v>#REF!</v>
      </c>
      <c r="E28" s="412" t="e">
        <f>'Сводная информация'!#REF!</f>
        <v>#REF!</v>
      </c>
      <c r="F28" s="500" t="e">
        <f>'Сводная информация'!#REF!</f>
        <v>#REF!</v>
      </c>
      <c r="G28" s="500" t="s">
        <v>1961</v>
      </c>
      <c r="H28" s="500" t="s">
        <v>1962</v>
      </c>
      <c r="I28" s="500" t="s">
        <v>1984</v>
      </c>
      <c r="J28" s="855"/>
      <c r="K28" s="504">
        <f t="shared" si="0"/>
        <v>200000</v>
      </c>
      <c r="L28" s="504"/>
      <c r="M28" s="504"/>
      <c r="N28" s="504">
        <v>200000</v>
      </c>
      <c r="O28" s="504"/>
    </row>
    <row r="29" spans="2:15" ht="36" x14ac:dyDescent="0.3">
      <c r="B29" s="410">
        <v>24</v>
      </c>
      <c r="C29" s="411" t="e">
        <f>'Сводная информация'!#REF!</f>
        <v>#REF!</v>
      </c>
      <c r="D29" s="547" t="e">
        <f>'Сводная информация'!#REF!</f>
        <v>#REF!</v>
      </c>
      <c r="E29" s="412" t="e">
        <f>'Сводная информация'!#REF!</f>
        <v>#REF!</v>
      </c>
      <c r="F29" s="500" t="e">
        <f>'Сводная информация'!#REF!</f>
        <v>#REF!</v>
      </c>
      <c r="G29" s="500" t="s">
        <v>1961</v>
      </c>
      <c r="H29" s="500" t="s">
        <v>1962</v>
      </c>
      <c r="I29" s="500" t="s">
        <v>1963</v>
      </c>
      <c r="J29" s="855"/>
      <c r="K29" s="504">
        <f t="shared" si="0"/>
        <v>500000</v>
      </c>
      <c r="L29" s="504"/>
      <c r="M29" s="504"/>
      <c r="N29" s="504">
        <v>500000</v>
      </c>
      <c r="O29" s="504"/>
    </row>
    <row r="30" spans="2:15" ht="36" x14ac:dyDescent="0.3">
      <c r="B30" s="410">
        <v>25</v>
      </c>
      <c r="C30" s="411" t="e">
        <f>'Сводная информация'!#REF!</f>
        <v>#REF!</v>
      </c>
      <c r="D30" s="547" t="e">
        <f>'Сводная информация'!#REF!</f>
        <v>#REF!</v>
      </c>
      <c r="E30" s="412" t="e">
        <f>'Сводная информация'!#REF!</f>
        <v>#REF!</v>
      </c>
      <c r="F30" s="500" t="e">
        <f>'Сводная информация'!#REF!</f>
        <v>#REF!</v>
      </c>
      <c r="G30" s="500" t="s">
        <v>1961</v>
      </c>
      <c r="H30" s="500" t="s">
        <v>1962</v>
      </c>
      <c r="I30" s="500" t="s">
        <v>1963</v>
      </c>
      <c r="J30" s="855"/>
      <c r="K30" s="504">
        <f t="shared" si="0"/>
        <v>1500000</v>
      </c>
      <c r="L30" s="504"/>
      <c r="M30" s="504"/>
      <c r="N30" s="504">
        <v>1500000</v>
      </c>
      <c r="O30" s="504"/>
    </row>
    <row r="31" spans="2:15" ht="36" x14ac:dyDescent="0.3">
      <c r="B31" s="410">
        <v>26</v>
      </c>
      <c r="C31" s="411" t="e">
        <f>'Сводная информация'!#REF!</f>
        <v>#REF!</v>
      </c>
      <c r="D31" s="547" t="e">
        <f>'Сводная информация'!#REF!</f>
        <v>#REF!</v>
      </c>
      <c r="E31" s="412" t="e">
        <f>'Сводная информация'!#REF!</f>
        <v>#REF!</v>
      </c>
      <c r="F31" s="500" t="e">
        <f>'Сводная информация'!#REF!</f>
        <v>#REF!</v>
      </c>
      <c r="G31" s="500" t="s">
        <v>1961</v>
      </c>
      <c r="H31" s="500" t="s">
        <v>1962</v>
      </c>
      <c r="I31" s="500" t="s">
        <v>1963</v>
      </c>
      <c r="J31" s="855"/>
      <c r="K31" s="504">
        <f t="shared" si="0"/>
        <v>1200000</v>
      </c>
      <c r="L31" s="504"/>
      <c r="M31" s="504"/>
      <c r="N31" s="504">
        <v>1200000</v>
      </c>
      <c r="O31" s="504"/>
    </row>
    <row r="32" spans="2:15" ht="36" x14ac:dyDescent="0.3">
      <c r="B32" s="410">
        <v>27</v>
      </c>
      <c r="C32" s="411" t="e">
        <f>'Сводная информация'!#REF!</f>
        <v>#REF!</v>
      </c>
      <c r="D32" s="547" t="e">
        <f>'Сводная информация'!#REF!</f>
        <v>#REF!</v>
      </c>
      <c r="E32" s="412" t="e">
        <f>'Сводная информация'!#REF!</f>
        <v>#REF!</v>
      </c>
      <c r="F32" s="500" t="e">
        <f>'Сводная информация'!#REF!</f>
        <v>#REF!</v>
      </c>
      <c r="G32" s="500" t="s">
        <v>1961</v>
      </c>
      <c r="H32" s="500" t="s">
        <v>1962</v>
      </c>
      <c r="I32" s="500" t="s">
        <v>1963</v>
      </c>
      <c r="J32" s="855"/>
      <c r="K32" s="504">
        <f t="shared" si="0"/>
        <v>1000000</v>
      </c>
      <c r="L32" s="504"/>
      <c r="M32" s="504"/>
      <c r="N32" s="504">
        <v>1000000</v>
      </c>
      <c r="O32" s="504"/>
    </row>
    <row r="33" spans="2:15" ht="36" x14ac:dyDescent="0.3">
      <c r="B33" s="410">
        <v>28</v>
      </c>
      <c r="C33" s="411" t="e">
        <f>'Сводная информация'!#REF!</f>
        <v>#REF!</v>
      </c>
      <c r="D33" s="547" t="e">
        <f>'Сводная информация'!#REF!</f>
        <v>#REF!</v>
      </c>
      <c r="E33" s="412" t="e">
        <f>'Сводная информация'!#REF!</f>
        <v>#REF!</v>
      </c>
      <c r="F33" s="500" t="e">
        <f>'Сводная информация'!#REF!</f>
        <v>#REF!</v>
      </c>
      <c r="G33" s="500" t="s">
        <v>1961</v>
      </c>
      <c r="H33" s="500" t="s">
        <v>1962</v>
      </c>
      <c r="I33" s="500" t="s">
        <v>1963</v>
      </c>
      <c r="J33" s="855"/>
      <c r="K33" s="504">
        <f t="shared" si="0"/>
        <v>1000000</v>
      </c>
      <c r="L33" s="504"/>
      <c r="M33" s="504"/>
      <c r="N33" s="504">
        <v>1000000</v>
      </c>
      <c r="O33" s="504"/>
    </row>
    <row r="34" spans="2:15" ht="36" x14ac:dyDescent="0.3">
      <c r="B34" s="410">
        <v>29</v>
      </c>
      <c r="C34" s="411" t="e">
        <f>'Сводная информация'!#REF!</f>
        <v>#REF!</v>
      </c>
      <c r="D34" s="547" t="e">
        <f>'Сводная информация'!#REF!</f>
        <v>#REF!</v>
      </c>
      <c r="E34" s="412" t="e">
        <f>'Сводная информация'!#REF!</f>
        <v>#REF!</v>
      </c>
      <c r="F34" s="500" t="e">
        <f>'Сводная информация'!#REF!</f>
        <v>#REF!</v>
      </c>
      <c r="G34" s="500" t="s">
        <v>1961</v>
      </c>
      <c r="H34" s="500" t="s">
        <v>1962</v>
      </c>
      <c r="I34" s="500" t="s">
        <v>1963</v>
      </c>
      <c r="J34" s="855"/>
      <c r="K34" s="504">
        <f t="shared" si="0"/>
        <v>1500000</v>
      </c>
      <c r="L34" s="504"/>
      <c r="M34" s="504"/>
      <c r="N34" s="504">
        <v>1500000</v>
      </c>
      <c r="O34" s="504"/>
    </row>
    <row r="35" spans="2:15" ht="36" x14ac:dyDescent="0.3">
      <c r="B35" s="410">
        <v>30</v>
      </c>
      <c r="C35" s="411" t="e">
        <f>'Сводная информация'!#REF!</f>
        <v>#REF!</v>
      </c>
      <c r="D35" s="547" t="e">
        <f>'Сводная информация'!#REF!</f>
        <v>#REF!</v>
      </c>
      <c r="E35" s="412" t="e">
        <f>'Сводная информация'!#REF!</f>
        <v>#REF!</v>
      </c>
      <c r="F35" s="500" t="e">
        <f>'Сводная информация'!#REF!</f>
        <v>#REF!</v>
      </c>
      <c r="G35" s="500" t="s">
        <v>1961</v>
      </c>
      <c r="H35" s="500" t="s">
        <v>1962</v>
      </c>
      <c r="I35" s="500" t="s">
        <v>1963</v>
      </c>
      <c r="J35" s="855"/>
      <c r="K35" s="504">
        <f t="shared" si="0"/>
        <v>1200000</v>
      </c>
      <c r="L35" s="504"/>
      <c r="M35" s="504"/>
      <c r="N35" s="504">
        <v>1200000</v>
      </c>
      <c r="O35" s="504"/>
    </row>
    <row r="36" spans="2:15" ht="36" x14ac:dyDescent="0.3">
      <c r="B36" s="410">
        <v>31</v>
      </c>
      <c r="C36" s="411" t="e">
        <f>'Сводная информация'!#REF!</f>
        <v>#REF!</v>
      </c>
      <c r="D36" s="547" t="e">
        <f>'Сводная информация'!#REF!</f>
        <v>#REF!</v>
      </c>
      <c r="E36" s="412" t="e">
        <f>'Сводная информация'!#REF!</f>
        <v>#REF!</v>
      </c>
      <c r="F36" s="500" t="e">
        <f>'Сводная информация'!#REF!</f>
        <v>#REF!</v>
      </c>
      <c r="G36" s="500" t="s">
        <v>1961</v>
      </c>
      <c r="H36" s="500" t="s">
        <v>1962</v>
      </c>
      <c r="I36" s="500" t="s">
        <v>1963</v>
      </c>
      <c r="J36" s="855"/>
      <c r="K36" s="504">
        <f t="shared" si="0"/>
        <v>1400000</v>
      </c>
      <c r="L36" s="504"/>
      <c r="M36" s="504"/>
      <c r="N36" s="504">
        <v>1400000</v>
      </c>
      <c r="O36" s="504"/>
    </row>
    <row r="37" spans="2:15" ht="36" x14ac:dyDescent="0.3">
      <c r="B37" s="410">
        <v>32</v>
      </c>
      <c r="C37" s="411" t="e">
        <f>'Сводная информация'!#REF!</f>
        <v>#REF!</v>
      </c>
      <c r="D37" s="547" t="e">
        <f>'Сводная информация'!#REF!</f>
        <v>#REF!</v>
      </c>
      <c r="E37" s="412" t="e">
        <f>'Сводная информация'!#REF!</f>
        <v>#REF!</v>
      </c>
      <c r="F37" s="500" t="e">
        <f>'Сводная информация'!#REF!</f>
        <v>#REF!</v>
      </c>
      <c r="G37" s="500" t="s">
        <v>1961</v>
      </c>
      <c r="H37" s="500" t="s">
        <v>1962</v>
      </c>
      <c r="I37" s="500" t="s">
        <v>1963</v>
      </c>
      <c r="J37" s="855"/>
      <c r="K37" s="504">
        <f t="shared" si="0"/>
        <v>1300000</v>
      </c>
      <c r="L37" s="504"/>
      <c r="M37" s="504"/>
      <c r="N37" s="504">
        <v>1300000</v>
      </c>
      <c r="O37" s="504"/>
    </row>
    <row r="38" spans="2:15" ht="36" x14ac:dyDescent="0.3">
      <c r="B38" s="410">
        <v>33</v>
      </c>
      <c r="C38" s="411" t="e">
        <f>'Сводная информация'!#REF!</f>
        <v>#REF!</v>
      </c>
      <c r="D38" s="547" t="e">
        <f>'Сводная информация'!#REF!</f>
        <v>#REF!</v>
      </c>
      <c r="E38" s="412" t="e">
        <f>'Сводная информация'!#REF!</f>
        <v>#REF!</v>
      </c>
      <c r="F38" s="500" t="e">
        <f>'Сводная информация'!#REF!</f>
        <v>#REF!</v>
      </c>
      <c r="G38" s="500" t="s">
        <v>1961</v>
      </c>
      <c r="H38" s="500" t="s">
        <v>1962</v>
      </c>
      <c r="I38" s="500" t="s">
        <v>1963</v>
      </c>
      <c r="J38" s="856"/>
      <c r="K38" s="504">
        <f t="shared" si="0"/>
        <v>800000</v>
      </c>
      <c r="L38" s="504"/>
      <c r="M38" s="504"/>
      <c r="N38" s="504">
        <v>800000</v>
      </c>
      <c r="O38" s="504"/>
    </row>
    <row r="39" spans="2:15" ht="24" x14ac:dyDescent="0.3">
      <c r="B39" s="410">
        <v>34</v>
      </c>
      <c r="C39" s="411" t="e">
        <f>'Сводная информация'!#REF!</f>
        <v>#REF!</v>
      </c>
      <c r="D39" s="547" t="e">
        <f>'Сводная информация'!#REF!</f>
        <v>#REF!</v>
      </c>
      <c r="E39" s="412" t="e">
        <f>'Сводная информация'!#REF!</f>
        <v>#REF!</v>
      </c>
      <c r="F39" s="500" t="e">
        <f>'Сводная информация'!#REF!</f>
        <v>#REF!</v>
      </c>
      <c r="G39" s="500" t="s">
        <v>1964</v>
      </c>
      <c r="H39" s="500" t="s">
        <v>1965</v>
      </c>
      <c r="I39" s="500" t="s">
        <v>1966</v>
      </c>
      <c r="J39" s="854">
        <v>4990</v>
      </c>
      <c r="K39" s="504">
        <f t="shared" si="0"/>
        <v>100000</v>
      </c>
      <c r="L39" s="504"/>
      <c r="M39" s="504"/>
      <c r="N39" s="504">
        <v>100000</v>
      </c>
      <c r="O39" s="504"/>
    </row>
    <row r="40" spans="2:15" ht="24" x14ac:dyDescent="0.3">
      <c r="B40" s="410">
        <v>35</v>
      </c>
      <c r="C40" s="411" t="e">
        <f>'Сводная информация'!#REF!</f>
        <v>#REF!</v>
      </c>
      <c r="D40" s="547" t="e">
        <f>'Сводная информация'!#REF!</f>
        <v>#REF!</v>
      </c>
      <c r="E40" s="412" t="e">
        <f>'Сводная информация'!#REF!</f>
        <v>#REF!</v>
      </c>
      <c r="F40" s="500" t="e">
        <f>'Сводная информация'!#REF!</f>
        <v>#REF!</v>
      </c>
      <c r="G40" s="500" t="s">
        <v>1964</v>
      </c>
      <c r="H40" s="500" t="s">
        <v>1965</v>
      </c>
      <c r="I40" s="500" t="s">
        <v>1966</v>
      </c>
      <c r="J40" s="855"/>
      <c r="K40" s="504">
        <f t="shared" si="0"/>
        <v>900000</v>
      </c>
      <c r="L40" s="504"/>
      <c r="M40" s="504"/>
      <c r="N40" s="504">
        <v>900000</v>
      </c>
      <c r="O40" s="504"/>
    </row>
    <row r="41" spans="2:15" ht="24" x14ac:dyDescent="0.3">
      <c r="B41" s="410">
        <v>36</v>
      </c>
      <c r="C41" s="411" t="e">
        <f>'Сводная информация'!#REF!</f>
        <v>#REF!</v>
      </c>
      <c r="D41" s="547" t="e">
        <f>'Сводная информация'!#REF!</f>
        <v>#REF!</v>
      </c>
      <c r="E41" s="412" t="e">
        <f>'Сводная информация'!#REF!</f>
        <v>#REF!</v>
      </c>
      <c r="F41" s="500" t="e">
        <f>'Сводная информация'!#REF!</f>
        <v>#REF!</v>
      </c>
      <c r="G41" s="500" t="s">
        <v>1964</v>
      </c>
      <c r="H41" s="500" t="s">
        <v>1965</v>
      </c>
      <c r="I41" s="500" t="s">
        <v>2008</v>
      </c>
      <c r="J41" s="855"/>
      <c r="K41" s="504">
        <f t="shared" si="0"/>
        <v>1000000</v>
      </c>
      <c r="L41" s="504"/>
      <c r="M41" s="504"/>
      <c r="N41" s="504">
        <v>1000000</v>
      </c>
      <c r="O41" s="504"/>
    </row>
    <row r="42" spans="2:15" ht="24" x14ac:dyDescent="0.3">
      <c r="B42" s="410">
        <v>37</v>
      </c>
      <c r="C42" s="411" t="e">
        <f>'Сводная информация'!#REF!</f>
        <v>#REF!</v>
      </c>
      <c r="D42" s="547" t="e">
        <f>'Сводная информация'!#REF!</f>
        <v>#REF!</v>
      </c>
      <c r="E42" s="412" t="e">
        <f>'Сводная информация'!#REF!</f>
        <v>#REF!</v>
      </c>
      <c r="F42" s="500" t="e">
        <f>'Сводная информация'!#REF!</f>
        <v>#REF!</v>
      </c>
      <c r="G42" s="500" t="s">
        <v>1964</v>
      </c>
      <c r="H42" s="500" t="s">
        <v>1965</v>
      </c>
      <c r="I42" s="500" t="s">
        <v>2008</v>
      </c>
      <c r="J42" s="855"/>
      <c r="K42" s="504">
        <f t="shared" si="0"/>
        <v>500000</v>
      </c>
      <c r="L42" s="504"/>
      <c r="M42" s="504"/>
      <c r="N42" s="504">
        <v>500000</v>
      </c>
      <c r="O42" s="504"/>
    </row>
    <row r="43" spans="2:15" ht="24" x14ac:dyDescent="0.3">
      <c r="B43" s="410">
        <v>38</v>
      </c>
      <c r="C43" s="411" t="e">
        <f>'Сводная информация'!#REF!</f>
        <v>#REF!</v>
      </c>
      <c r="D43" s="547" t="e">
        <f>'Сводная информация'!#REF!</f>
        <v>#REF!</v>
      </c>
      <c r="E43" s="412" t="e">
        <f>'Сводная информация'!#REF!</f>
        <v>#REF!</v>
      </c>
      <c r="F43" s="500" t="e">
        <f>'Сводная информация'!#REF!</f>
        <v>#REF!</v>
      </c>
      <c r="G43" s="500" t="s">
        <v>1964</v>
      </c>
      <c r="H43" s="500" t="s">
        <v>1965</v>
      </c>
      <c r="I43" s="500" t="s">
        <v>2008</v>
      </c>
      <c r="J43" s="856"/>
      <c r="K43" s="504">
        <f t="shared" si="0"/>
        <v>500000</v>
      </c>
      <c r="L43" s="504"/>
      <c r="M43" s="504"/>
      <c r="N43" s="504">
        <v>500000</v>
      </c>
      <c r="O43" s="504"/>
    </row>
    <row r="44" spans="2:15" ht="24" x14ac:dyDescent="0.3">
      <c r="B44" s="410">
        <v>39</v>
      </c>
      <c r="C44" s="411" t="e">
        <f>'Сводная информация'!#REF!</f>
        <v>#REF!</v>
      </c>
      <c r="D44" s="547" t="e">
        <f>'Сводная информация'!#REF!</f>
        <v>#REF!</v>
      </c>
      <c r="E44" s="412" t="e">
        <f>'Сводная информация'!#REF!</f>
        <v>#REF!</v>
      </c>
      <c r="F44" s="500" t="e">
        <f>'Сводная информация'!#REF!</f>
        <v>#REF!</v>
      </c>
      <c r="G44" s="500" t="s">
        <v>1967</v>
      </c>
      <c r="H44" s="500" t="s">
        <v>1968</v>
      </c>
      <c r="I44" s="500" t="s">
        <v>1966</v>
      </c>
      <c r="J44" s="854">
        <v>1490</v>
      </c>
      <c r="K44" s="504">
        <f t="shared" si="0"/>
        <v>1300000</v>
      </c>
      <c r="L44" s="504"/>
      <c r="M44" s="504"/>
      <c r="N44" s="504">
        <v>1300000</v>
      </c>
      <c r="O44" s="504"/>
    </row>
    <row r="45" spans="2:15" ht="24" x14ac:dyDescent="0.3">
      <c r="B45" s="410">
        <v>40</v>
      </c>
      <c r="C45" s="411" t="e">
        <f>'Сводная информация'!#REF!</f>
        <v>#REF!</v>
      </c>
      <c r="D45" s="547" t="e">
        <f>'Сводная информация'!#REF!</f>
        <v>#REF!</v>
      </c>
      <c r="E45" s="412" t="e">
        <f>'Сводная информация'!#REF!</f>
        <v>#REF!</v>
      </c>
      <c r="F45" s="500" t="e">
        <f>'Сводная информация'!#REF!</f>
        <v>#REF!</v>
      </c>
      <c r="G45" s="500" t="s">
        <v>1969</v>
      </c>
      <c r="H45" s="500" t="s">
        <v>1968</v>
      </c>
      <c r="I45" s="500" t="s">
        <v>1966</v>
      </c>
      <c r="J45" s="855"/>
      <c r="K45" s="504">
        <f t="shared" si="0"/>
        <v>1300000</v>
      </c>
      <c r="L45" s="504"/>
      <c r="M45" s="504"/>
      <c r="N45" s="504">
        <v>1300000</v>
      </c>
      <c r="O45" s="504"/>
    </row>
    <row r="46" spans="2:15" ht="24" x14ac:dyDescent="0.3">
      <c r="B46" s="410">
        <v>41</v>
      </c>
      <c r="C46" s="411" t="e">
        <f>'Сводная информация'!#REF!</f>
        <v>#REF!</v>
      </c>
      <c r="D46" s="547" t="e">
        <f>'Сводная информация'!#REF!</f>
        <v>#REF!</v>
      </c>
      <c r="E46" s="412" t="e">
        <f>'Сводная информация'!#REF!</f>
        <v>#REF!</v>
      </c>
      <c r="F46" s="500" t="e">
        <f>'Сводная информация'!#REF!</f>
        <v>#REF!</v>
      </c>
      <c r="G46" s="500" t="s">
        <v>1969</v>
      </c>
      <c r="H46" s="500" t="s">
        <v>1968</v>
      </c>
      <c r="I46" s="500" t="s">
        <v>1966</v>
      </c>
      <c r="J46" s="855"/>
      <c r="K46" s="504">
        <f t="shared" si="0"/>
        <v>1200000</v>
      </c>
      <c r="L46" s="504"/>
      <c r="M46" s="504"/>
      <c r="N46" s="504">
        <v>1200000</v>
      </c>
      <c r="O46" s="504"/>
    </row>
    <row r="47" spans="2:15" ht="24" x14ac:dyDescent="0.3">
      <c r="B47" s="410">
        <v>42</v>
      </c>
      <c r="C47" s="411" t="e">
        <f>'Сводная информация'!#REF!</f>
        <v>#REF!</v>
      </c>
      <c r="D47" s="547" t="e">
        <f>'Сводная информация'!#REF!</f>
        <v>#REF!</v>
      </c>
      <c r="E47" s="412" t="e">
        <f>'Сводная информация'!#REF!</f>
        <v>#REF!</v>
      </c>
      <c r="F47" s="500" t="e">
        <f>'Сводная информация'!#REF!</f>
        <v>#REF!</v>
      </c>
      <c r="G47" s="500" t="s">
        <v>1969</v>
      </c>
      <c r="H47" s="500" t="s">
        <v>1968</v>
      </c>
      <c r="I47" s="500" t="s">
        <v>1966</v>
      </c>
      <c r="J47" s="855"/>
      <c r="K47" s="504">
        <f t="shared" si="0"/>
        <v>1200000</v>
      </c>
      <c r="L47" s="504"/>
      <c r="M47" s="504"/>
      <c r="N47" s="504">
        <v>1200000</v>
      </c>
      <c r="O47" s="504"/>
    </row>
    <row r="48" spans="2:15" ht="24" x14ac:dyDescent="0.3">
      <c r="B48" s="410">
        <v>43</v>
      </c>
      <c r="C48" s="411" t="e">
        <f>'Сводная информация'!#REF!</f>
        <v>#REF!</v>
      </c>
      <c r="D48" s="547" t="e">
        <f>'Сводная информация'!#REF!</f>
        <v>#REF!</v>
      </c>
      <c r="E48" s="412" t="e">
        <f>'Сводная информация'!#REF!</f>
        <v>#REF!</v>
      </c>
      <c r="F48" s="500" t="e">
        <f>'Сводная информация'!#REF!</f>
        <v>#REF!</v>
      </c>
      <c r="G48" s="500" t="s">
        <v>1969</v>
      </c>
      <c r="H48" s="500" t="s">
        <v>1968</v>
      </c>
      <c r="I48" s="500" t="s">
        <v>1966</v>
      </c>
      <c r="J48" s="855"/>
      <c r="K48" s="504">
        <f t="shared" si="0"/>
        <v>1200000</v>
      </c>
      <c r="L48" s="504"/>
      <c r="M48" s="504"/>
      <c r="N48" s="504">
        <v>1200000</v>
      </c>
      <c r="O48" s="504"/>
    </row>
    <row r="49" spans="2:15" ht="24" x14ac:dyDescent="0.3">
      <c r="B49" s="410">
        <v>44</v>
      </c>
      <c r="C49" s="411" t="e">
        <f>'Сводная информация'!#REF!</f>
        <v>#REF!</v>
      </c>
      <c r="D49" s="547" t="e">
        <f>'Сводная информация'!#REF!</f>
        <v>#REF!</v>
      </c>
      <c r="E49" s="412" t="e">
        <f>'Сводная информация'!#REF!</f>
        <v>#REF!</v>
      </c>
      <c r="F49" s="500" t="e">
        <f>'Сводная информация'!#REF!</f>
        <v>#REF!</v>
      </c>
      <c r="G49" s="500" t="s">
        <v>1967</v>
      </c>
      <c r="H49" s="500" t="s">
        <v>1968</v>
      </c>
      <c r="I49" s="500" t="s">
        <v>1999</v>
      </c>
      <c r="J49" s="856"/>
      <c r="K49" s="504">
        <f t="shared" si="0"/>
        <v>1200000</v>
      </c>
      <c r="L49" s="504"/>
      <c r="M49" s="504"/>
      <c r="N49" s="504">
        <v>1200000</v>
      </c>
      <c r="O49" s="504"/>
    </row>
    <row r="50" spans="2:15" ht="36" x14ac:dyDescent="0.3">
      <c r="B50" s="410">
        <v>45</v>
      </c>
      <c r="C50" s="411" t="e">
        <f>'Сводная информация'!#REF!</f>
        <v>#REF!</v>
      </c>
      <c r="D50" s="547" t="e">
        <f>'Сводная информация'!#REF!</f>
        <v>#REF!</v>
      </c>
      <c r="E50" s="412" t="e">
        <f>'Сводная информация'!#REF!</f>
        <v>#REF!</v>
      </c>
      <c r="F50" s="500" t="e">
        <f>'Сводная информация'!#REF!</f>
        <v>#REF!</v>
      </c>
      <c r="G50" s="500" t="s">
        <v>2009</v>
      </c>
      <c r="H50" s="500" t="s">
        <v>2010</v>
      </c>
      <c r="I50" s="500" t="s">
        <v>1981</v>
      </c>
      <c r="J50" s="854">
        <v>5900</v>
      </c>
      <c r="K50" s="504">
        <f t="shared" si="0"/>
        <v>500000</v>
      </c>
      <c r="L50" s="504"/>
      <c r="M50" s="504"/>
      <c r="N50" s="504">
        <v>500000</v>
      </c>
      <c r="O50" s="504"/>
    </row>
    <row r="51" spans="2:15" ht="36" x14ac:dyDescent="0.3">
      <c r="B51" s="410">
        <v>46</v>
      </c>
      <c r="C51" s="411" t="e">
        <f>'Сводная информация'!#REF!</f>
        <v>#REF!</v>
      </c>
      <c r="D51" s="547" t="e">
        <f>'Сводная информация'!#REF!</f>
        <v>#REF!</v>
      </c>
      <c r="E51" s="412" t="e">
        <f>'Сводная информация'!#REF!</f>
        <v>#REF!</v>
      </c>
      <c r="F51" s="500" t="e">
        <f>'Сводная информация'!#REF!</f>
        <v>#REF!</v>
      </c>
      <c r="G51" s="500" t="s">
        <v>2009</v>
      </c>
      <c r="H51" s="500" t="s">
        <v>2010</v>
      </c>
      <c r="I51" s="500" t="s">
        <v>1981</v>
      </c>
      <c r="J51" s="855"/>
      <c r="K51" s="504">
        <f t="shared" si="0"/>
        <v>500000</v>
      </c>
      <c r="L51" s="504"/>
      <c r="M51" s="504"/>
      <c r="N51" s="504">
        <v>500000</v>
      </c>
      <c r="O51" s="504"/>
    </row>
    <row r="52" spans="2:15" ht="36" x14ac:dyDescent="0.3">
      <c r="B52" s="410">
        <v>47</v>
      </c>
      <c r="C52" s="411" t="e">
        <f>'Сводная информация'!#REF!</f>
        <v>#REF!</v>
      </c>
      <c r="D52" s="547" t="e">
        <f>'Сводная информация'!#REF!</f>
        <v>#REF!</v>
      </c>
      <c r="E52" s="412" t="e">
        <f>'Сводная информация'!#REF!</f>
        <v>#REF!</v>
      </c>
      <c r="F52" s="500" t="e">
        <f>'Сводная информация'!#REF!</f>
        <v>#REF!</v>
      </c>
      <c r="G52" s="500" t="s">
        <v>2009</v>
      </c>
      <c r="H52" s="500" t="s">
        <v>2010</v>
      </c>
      <c r="I52" s="500" t="s">
        <v>1981</v>
      </c>
      <c r="J52" s="855"/>
      <c r="K52" s="504">
        <f t="shared" si="0"/>
        <v>1500000</v>
      </c>
      <c r="L52" s="504"/>
      <c r="M52" s="504"/>
      <c r="N52" s="504">
        <v>1500000</v>
      </c>
      <c r="O52" s="504"/>
    </row>
    <row r="53" spans="2:15" ht="36" x14ac:dyDescent="0.3">
      <c r="B53" s="410">
        <v>48</v>
      </c>
      <c r="C53" s="411" t="e">
        <f>'Сводная информация'!#REF!</f>
        <v>#REF!</v>
      </c>
      <c r="D53" s="547" t="e">
        <f>'Сводная информация'!#REF!</f>
        <v>#REF!</v>
      </c>
      <c r="E53" s="412" t="e">
        <f>'Сводная информация'!#REF!</f>
        <v>#REF!</v>
      </c>
      <c r="F53" s="500" t="e">
        <f>'Сводная информация'!#REF!</f>
        <v>#REF!</v>
      </c>
      <c r="G53" s="500" t="s">
        <v>2009</v>
      </c>
      <c r="H53" s="500" t="s">
        <v>2010</v>
      </c>
      <c r="I53" s="500" t="s">
        <v>1981</v>
      </c>
      <c r="J53" s="855"/>
      <c r="K53" s="504">
        <f t="shared" si="0"/>
        <v>1000000</v>
      </c>
      <c r="L53" s="504"/>
      <c r="M53" s="504"/>
      <c r="N53" s="504">
        <v>1000000</v>
      </c>
      <c r="O53" s="504"/>
    </row>
    <row r="54" spans="2:15" ht="36" x14ac:dyDescent="0.3">
      <c r="B54" s="410">
        <v>49</v>
      </c>
      <c r="C54" s="411" t="e">
        <f>'Сводная информация'!#REF!</f>
        <v>#REF!</v>
      </c>
      <c r="D54" s="547" t="e">
        <f>'Сводная информация'!#REF!</f>
        <v>#REF!</v>
      </c>
      <c r="E54" s="412" t="e">
        <f>'Сводная информация'!#REF!</f>
        <v>#REF!</v>
      </c>
      <c r="F54" s="500" t="e">
        <f>'Сводная информация'!#REF!</f>
        <v>#REF!</v>
      </c>
      <c r="G54" s="500" t="s">
        <v>2009</v>
      </c>
      <c r="H54" s="500" t="s">
        <v>2010</v>
      </c>
      <c r="I54" s="500" t="s">
        <v>1981</v>
      </c>
      <c r="J54" s="855"/>
      <c r="K54" s="504">
        <f t="shared" si="0"/>
        <v>1000000</v>
      </c>
      <c r="L54" s="504"/>
      <c r="M54" s="504"/>
      <c r="N54" s="504">
        <v>1000000</v>
      </c>
      <c r="O54" s="504"/>
    </row>
    <row r="55" spans="2:15" ht="36" x14ac:dyDescent="0.3">
      <c r="B55" s="410">
        <v>50</v>
      </c>
      <c r="C55" s="411" t="e">
        <f>'Сводная информация'!#REF!</f>
        <v>#REF!</v>
      </c>
      <c r="D55" s="547" t="e">
        <f>'Сводная информация'!#REF!</f>
        <v>#REF!</v>
      </c>
      <c r="E55" s="412" t="e">
        <f>'Сводная информация'!#REF!</f>
        <v>#REF!</v>
      </c>
      <c r="F55" s="500" t="e">
        <f>'Сводная информация'!#REF!</f>
        <v>#REF!</v>
      </c>
      <c r="G55" s="500" t="s">
        <v>2009</v>
      </c>
      <c r="H55" s="500" t="s">
        <v>2010</v>
      </c>
      <c r="I55" s="500" t="s">
        <v>1981</v>
      </c>
      <c r="J55" s="855"/>
      <c r="K55" s="504">
        <f t="shared" si="0"/>
        <v>700000</v>
      </c>
      <c r="L55" s="504"/>
      <c r="M55" s="504"/>
      <c r="N55" s="504">
        <v>700000</v>
      </c>
      <c r="O55" s="504"/>
    </row>
    <row r="56" spans="2:15" ht="36" x14ac:dyDescent="0.3">
      <c r="B56" s="410">
        <v>51</v>
      </c>
      <c r="C56" s="411" t="e">
        <f>'Сводная информация'!#REF!</f>
        <v>#REF!</v>
      </c>
      <c r="D56" s="547" t="e">
        <f>'Сводная информация'!#REF!</f>
        <v>#REF!</v>
      </c>
      <c r="E56" s="412" t="e">
        <f>'Сводная информация'!#REF!</f>
        <v>#REF!</v>
      </c>
      <c r="F56" s="500" t="e">
        <f>'Сводная информация'!#REF!</f>
        <v>#REF!</v>
      </c>
      <c r="G56" s="500" t="s">
        <v>2009</v>
      </c>
      <c r="H56" s="500" t="s">
        <v>2010</v>
      </c>
      <c r="I56" s="500" t="s">
        <v>1981</v>
      </c>
      <c r="J56" s="855"/>
      <c r="K56" s="504">
        <f t="shared" si="0"/>
        <v>500000</v>
      </c>
      <c r="L56" s="504"/>
      <c r="M56" s="504"/>
      <c r="N56" s="504">
        <v>500000</v>
      </c>
      <c r="O56" s="504"/>
    </row>
    <row r="57" spans="2:15" ht="36" x14ac:dyDescent="0.3">
      <c r="B57" s="410">
        <v>52</v>
      </c>
      <c r="C57" s="411" t="e">
        <f>'Сводная информация'!#REF!</f>
        <v>#REF!</v>
      </c>
      <c r="D57" s="547" t="e">
        <f>'Сводная информация'!#REF!</f>
        <v>#REF!</v>
      </c>
      <c r="E57" s="412" t="e">
        <f>'Сводная информация'!#REF!</f>
        <v>#REF!</v>
      </c>
      <c r="F57" s="500" t="e">
        <f>'Сводная информация'!#REF!</f>
        <v>#REF!</v>
      </c>
      <c r="G57" s="500" t="s">
        <v>2009</v>
      </c>
      <c r="H57" s="500" t="s">
        <v>2010</v>
      </c>
      <c r="I57" s="500" t="s">
        <v>1981</v>
      </c>
      <c r="J57" s="855"/>
      <c r="K57" s="504">
        <f t="shared" si="0"/>
        <v>300000</v>
      </c>
      <c r="L57" s="504"/>
      <c r="M57" s="504"/>
      <c r="N57" s="504">
        <v>300000</v>
      </c>
      <c r="O57" s="504"/>
    </row>
    <row r="58" spans="2:15" ht="36" x14ac:dyDescent="0.3">
      <c r="B58" s="410">
        <v>53</v>
      </c>
      <c r="C58" s="411" t="e">
        <f>'Сводная информация'!#REF!</f>
        <v>#REF!</v>
      </c>
      <c r="D58" s="547" t="e">
        <f>'Сводная информация'!#REF!</f>
        <v>#REF!</v>
      </c>
      <c r="E58" s="412" t="e">
        <f>'Сводная информация'!#REF!</f>
        <v>#REF!</v>
      </c>
      <c r="F58" s="500" t="e">
        <f>'Сводная информация'!#REF!</f>
        <v>#REF!</v>
      </c>
      <c r="G58" s="500" t="s">
        <v>2009</v>
      </c>
      <c r="H58" s="500" t="s">
        <v>2010</v>
      </c>
      <c r="I58" s="500" t="s">
        <v>1981</v>
      </c>
      <c r="J58" s="855"/>
      <c r="K58" s="504">
        <f t="shared" si="0"/>
        <v>700000</v>
      </c>
      <c r="L58" s="504"/>
      <c r="M58" s="504"/>
      <c r="N58" s="504">
        <v>700000</v>
      </c>
      <c r="O58" s="504"/>
    </row>
    <row r="59" spans="2:15" ht="36" x14ac:dyDescent="0.3">
      <c r="B59" s="410">
        <v>54</v>
      </c>
      <c r="C59" s="411" t="e">
        <f>'Сводная информация'!#REF!</f>
        <v>#REF!</v>
      </c>
      <c r="D59" s="547" t="e">
        <f>'Сводная информация'!#REF!</f>
        <v>#REF!</v>
      </c>
      <c r="E59" s="412" t="e">
        <f>'Сводная информация'!#REF!</f>
        <v>#REF!</v>
      </c>
      <c r="F59" s="500" t="e">
        <f>'Сводная информация'!#REF!</f>
        <v>#REF!</v>
      </c>
      <c r="G59" s="500" t="s">
        <v>2009</v>
      </c>
      <c r="H59" s="500" t="s">
        <v>2010</v>
      </c>
      <c r="I59" s="500" t="s">
        <v>1981</v>
      </c>
      <c r="J59" s="855"/>
      <c r="K59" s="504">
        <f t="shared" si="0"/>
        <v>500000</v>
      </c>
      <c r="L59" s="504"/>
      <c r="M59" s="504"/>
      <c r="N59" s="504">
        <v>500000</v>
      </c>
      <c r="O59" s="504"/>
    </row>
    <row r="60" spans="2:15" ht="36" x14ac:dyDescent="0.3">
      <c r="B60" s="410">
        <v>55</v>
      </c>
      <c r="C60" s="411" t="e">
        <f>'Сводная информация'!#REF!</f>
        <v>#REF!</v>
      </c>
      <c r="D60" s="547" t="e">
        <f>'Сводная информация'!#REF!</f>
        <v>#REF!</v>
      </c>
      <c r="E60" s="412" t="e">
        <f>'Сводная информация'!#REF!</f>
        <v>#REF!</v>
      </c>
      <c r="F60" s="500" t="e">
        <f>'Сводная информация'!#REF!</f>
        <v>#REF!</v>
      </c>
      <c r="G60" s="500" t="s">
        <v>2009</v>
      </c>
      <c r="H60" s="500" t="s">
        <v>2010</v>
      </c>
      <c r="I60" s="500" t="s">
        <v>1981</v>
      </c>
      <c r="J60" s="855"/>
      <c r="K60" s="504">
        <f t="shared" si="0"/>
        <v>500000</v>
      </c>
      <c r="L60" s="504"/>
      <c r="M60" s="504"/>
      <c r="N60" s="504">
        <v>500000</v>
      </c>
      <c r="O60" s="504"/>
    </row>
    <row r="61" spans="2:15" ht="36" x14ac:dyDescent="0.3">
      <c r="B61" s="410">
        <v>56</v>
      </c>
      <c r="C61" s="411" t="e">
        <f>'Сводная информация'!#REF!</f>
        <v>#REF!</v>
      </c>
      <c r="D61" s="547" t="e">
        <f>'Сводная информация'!#REF!</f>
        <v>#REF!</v>
      </c>
      <c r="E61" s="412" t="e">
        <f>'Сводная информация'!#REF!</f>
        <v>#REF!</v>
      </c>
      <c r="F61" s="500" t="e">
        <f>'Сводная информация'!#REF!</f>
        <v>#REF!</v>
      </c>
      <c r="G61" s="500" t="s">
        <v>2009</v>
      </c>
      <c r="H61" s="500" t="s">
        <v>2010</v>
      </c>
      <c r="I61" s="500" t="s">
        <v>1981</v>
      </c>
      <c r="J61" s="856"/>
      <c r="K61" s="504">
        <f t="shared" si="0"/>
        <v>200000</v>
      </c>
      <c r="L61" s="504"/>
      <c r="M61" s="504"/>
      <c r="N61" s="504">
        <v>200000</v>
      </c>
      <c r="O61" s="504"/>
    </row>
    <row r="62" spans="2:15" ht="36" x14ac:dyDescent="0.3">
      <c r="B62" s="410">
        <v>57</v>
      </c>
      <c r="C62" s="411" t="e">
        <f>'Сводная информация'!#REF!</f>
        <v>#REF!</v>
      </c>
      <c r="D62" s="547" t="e">
        <f>'Сводная информация'!#REF!</f>
        <v>#REF!</v>
      </c>
      <c r="E62" s="412" t="e">
        <f>'Сводная информация'!#REF!</f>
        <v>#REF!</v>
      </c>
      <c r="F62" s="500" t="e">
        <f>'Сводная информация'!#REF!</f>
        <v>#REF!</v>
      </c>
      <c r="G62" s="500" t="s">
        <v>2021</v>
      </c>
      <c r="H62" s="500" t="s">
        <v>2039</v>
      </c>
      <c r="I62" s="500" t="s">
        <v>2023</v>
      </c>
      <c r="J62" s="502">
        <v>2200</v>
      </c>
      <c r="K62" s="504">
        <f t="shared" si="0"/>
        <v>800000</v>
      </c>
      <c r="L62" s="504"/>
      <c r="M62" s="504"/>
      <c r="N62" s="504">
        <v>800000</v>
      </c>
      <c r="O62" s="504"/>
    </row>
    <row r="63" spans="2:15" ht="36" x14ac:dyDescent="0.3">
      <c r="B63" s="410">
        <v>58</v>
      </c>
      <c r="C63" s="411" t="e">
        <f>'Сводная информация'!#REF!</f>
        <v>#REF!</v>
      </c>
      <c r="D63" s="547" t="e">
        <f>'Сводная информация'!#REF!</f>
        <v>#REF!</v>
      </c>
      <c r="E63" s="412" t="e">
        <f>'Сводная информация'!#REF!</f>
        <v>#REF!</v>
      </c>
      <c r="F63" s="500" t="e">
        <f>'Сводная информация'!#REF!</f>
        <v>#REF!</v>
      </c>
      <c r="G63" s="500" t="s">
        <v>2021</v>
      </c>
      <c r="H63" s="500" t="s">
        <v>2039</v>
      </c>
      <c r="I63" s="500" t="s">
        <v>2023</v>
      </c>
      <c r="J63" s="502">
        <v>605</v>
      </c>
      <c r="K63" s="504">
        <f t="shared" si="0"/>
        <v>700000</v>
      </c>
      <c r="L63" s="504"/>
      <c r="M63" s="504"/>
      <c r="N63" s="504">
        <v>700000</v>
      </c>
      <c r="O63" s="504"/>
    </row>
    <row r="64" spans="2:15" ht="36" x14ac:dyDescent="0.3">
      <c r="B64" s="410">
        <v>59</v>
      </c>
      <c r="C64" s="411" t="e">
        <f>'Сводная информация'!#REF!</f>
        <v>#REF!</v>
      </c>
      <c r="D64" s="547" t="e">
        <f>'Сводная информация'!#REF!</f>
        <v>#REF!</v>
      </c>
      <c r="E64" s="412" t="e">
        <f>'Сводная информация'!#REF!</f>
        <v>#REF!</v>
      </c>
      <c r="F64" s="500" t="e">
        <f>'Сводная информация'!#REF!</f>
        <v>#REF!</v>
      </c>
      <c r="G64" s="500" t="s">
        <v>2021</v>
      </c>
      <c r="H64" s="500" t="s">
        <v>2039</v>
      </c>
      <c r="I64" s="500" t="s">
        <v>2023</v>
      </c>
      <c r="J64" s="502">
        <v>2200</v>
      </c>
      <c r="K64" s="504">
        <f t="shared" si="0"/>
        <v>700000</v>
      </c>
      <c r="L64" s="504"/>
      <c r="M64" s="504"/>
      <c r="N64" s="504">
        <v>700000</v>
      </c>
      <c r="O64" s="504"/>
    </row>
    <row r="65" spans="2:15" ht="36" x14ac:dyDescent="0.3">
      <c r="B65" s="410">
        <v>60</v>
      </c>
      <c r="C65" s="411" t="e">
        <f>'Сводная информация'!#REF!</f>
        <v>#REF!</v>
      </c>
      <c r="D65" s="547" t="e">
        <f>'Сводная информация'!#REF!</f>
        <v>#REF!</v>
      </c>
      <c r="E65" s="412" t="e">
        <f>'Сводная информация'!#REF!</f>
        <v>#REF!</v>
      </c>
      <c r="F65" s="500" t="e">
        <f>'Сводная информация'!#REF!</f>
        <v>#REF!</v>
      </c>
      <c r="G65" s="500" t="s">
        <v>2021</v>
      </c>
      <c r="H65" s="500" t="s">
        <v>2022</v>
      </c>
      <c r="I65" s="500" t="s">
        <v>2023</v>
      </c>
      <c r="J65" s="502">
        <v>260</v>
      </c>
      <c r="K65" s="504">
        <f t="shared" si="0"/>
        <v>1000000</v>
      </c>
      <c r="L65" s="504"/>
      <c r="M65" s="504"/>
      <c r="N65" s="504">
        <v>1000000</v>
      </c>
      <c r="O65" s="504"/>
    </row>
    <row r="66" spans="2:15" x14ac:dyDescent="0.3">
      <c r="B66" s="410">
        <v>61</v>
      </c>
      <c r="C66" s="411" t="e">
        <f>'Сводная информация'!#REF!</f>
        <v>#REF!</v>
      </c>
      <c r="D66" s="547" t="e">
        <f>'Сводная информация'!#REF!</f>
        <v>#REF!</v>
      </c>
      <c r="E66" s="412" t="e">
        <f>'Сводная информация'!#REF!</f>
        <v>#REF!</v>
      </c>
      <c r="F66" s="500" t="e">
        <f>'Сводная информация'!#REF!</f>
        <v>#REF!</v>
      </c>
      <c r="G66" s="851" t="s">
        <v>1979</v>
      </c>
      <c r="H66" s="851" t="s">
        <v>1980</v>
      </c>
      <c r="I66" s="851" t="s">
        <v>1981</v>
      </c>
      <c r="J66" s="854">
        <v>4020</v>
      </c>
      <c r="K66" s="504">
        <f t="shared" si="0"/>
        <v>850000</v>
      </c>
      <c r="L66" s="504"/>
      <c r="M66" s="504"/>
      <c r="N66" s="504">
        <v>850000</v>
      </c>
      <c r="O66" s="504"/>
    </row>
    <row r="67" spans="2:15" x14ac:dyDescent="0.3">
      <c r="B67" s="410">
        <v>62</v>
      </c>
      <c r="C67" s="411" t="e">
        <f>'Сводная информация'!#REF!</f>
        <v>#REF!</v>
      </c>
      <c r="D67" s="547" t="e">
        <f>'Сводная информация'!#REF!</f>
        <v>#REF!</v>
      </c>
      <c r="E67" s="412" t="e">
        <f>'Сводная информация'!#REF!</f>
        <v>#REF!</v>
      </c>
      <c r="F67" s="500" t="e">
        <f>'Сводная информация'!#REF!</f>
        <v>#REF!</v>
      </c>
      <c r="G67" s="853"/>
      <c r="H67" s="853"/>
      <c r="I67" s="853"/>
      <c r="J67" s="855"/>
      <c r="K67" s="504">
        <f t="shared" si="0"/>
        <v>900000</v>
      </c>
      <c r="L67" s="504"/>
      <c r="M67" s="504"/>
      <c r="N67" s="504">
        <v>900000</v>
      </c>
      <c r="O67" s="504"/>
    </row>
    <row r="68" spans="2:15" ht="24" x14ac:dyDescent="0.3">
      <c r="B68" s="410">
        <v>63</v>
      </c>
      <c r="C68" s="411" t="e">
        <f>'Сводная информация'!#REF!</f>
        <v>#REF!</v>
      </c>
      <c r="D68" s="547" t="e">
        <f>'Сводная информация'!#REF!</f>
        <v>#REF!</v>
      </c>
      <c r="E68" s="412" t="e">
        <f>'Сводная информация'!#REF!</f>
        <v>#REF!</v>
      </c>
      <c r="F68" s="500" t="e">
        <f>'Сводная информация'!#REF!</f>
        <v>#REF!</v>
      </c>
      <c r="G68" s="500" t="s">
        <v>1994</v>
      </c>
      <c r="H68" s="500" t="s">
        <v>1980</v>
      </c>
      <c r="I68" s="500" t="s">
        <v>1981</v>
      </c>
      <c r="J68" s="856"/>
      <c r="K68" s="504">
        <f t="shared" si="0"/>
        <v>500000</v>
      </c>
      <c r="L68" s="504"/>
      <c r="M68" s="504"/>
      <c r="N68" s="504">
        <v>500000</v>
      </c>
      <c r="O68" s="504"/>
    </row>
    <row r="69" spans="2:15" ht="24" x14ac:dyDescent="0.3">
      <c r="B69" s="410">
        <v>64</v>
      </c>
      <c r="C69" s="411" t="e">
        <f>'Сводная информация'!#REF!</f>
        <v>#REF!</v>
      </c>
      <c r="D69" s="547" t="e">
        <f>'Сводная информация'!#REF!</f>
        <v>#REF!</v>
      </c>
      <c r="E69" s="412" t="e">
        <f>'Сводная информация'!#REF!</f>
        <v>#REF!</v>
      </c>
      <c r="F69" s="500" t="e">
        <f>'Сводная информация'!#REF!</f>
        <v>#REF!</v>
      </c>
      <c r="G69" s="500" t="s">
        <v>2006</v>
      </c>
      <c r="H69" s="500" t="s">
        <v>2007</v>
      </c>
      <c r="I69" s="500" t="s">
        <v>2008</v>
      </c>
      <c r="J69" s="540">
        <v>4740</v>
      </c>
      <c r="K69" s="504">
        <f t="shared" si="0"/>
        <v>2000000</v>
      </c>
      <c r="L69" s="504"/>
      <c r="M69" s="504"/>
      <c r="N69" s="504">
        <v>2000000</v>
      </c>
      <c r="O69" s="504"/>
    </row>
    <row r="70" spans="2:15" ht="24" x14ac:dyDescent="0.3">
      <c r="B70" s="410">
        <v>65</v>
      </c>
      <c r="C70" s="411" t="e">
        <f>'Сводная информация'!#REF!</f>
        <v>#REF!</v>
      </c>
      <c r="D70" s="547" t="e">
        <f>'Сводная информация'!#REF!</f>
        <v>#REF!</v>
      </c>
      <c r="E70" s="412" t="e">
        <f>'Сводная информация'!#REF!</f>
        <v>#REF!</v>
      </c>
      <c r="F70" s="500" t="e">
        <f>'Сводная информация'!#REF!</f>
        <v>#REF!</v>
      </c>
      <c r="G70" s="500" t="s">
        <v>2006</v>
      </c>
      <c r="H70" s="500" t="s">
        <v>2007</v>
      </c>
      <c r="I70" s="500" t="s">
        <v>2008</v>
      </c>
      <c r="J70" s="541"/>
      <c r="K70" s="504">
        <f t="shared" si="0"/>
        <v>2000000</v>
      </c>
      <c r="L70" s="504"/>
      <c r="M70" s="504"/>
      <c r="N70" s="504">
        <v>2000000</v>
      </c>
      <c r="O70" s="504"/>
    </row>
    <row r="71" spans="2:15" ht="24" x14ac:dyDescent="0.3">
      <c r="B71" s="410">
        <v>66</v>
      </c>
      <c r="C71" s="411" t="e">
        <f>'Сводная информация'!#REF!</f>
        <v>#REF!</v>
      </c>
      <c r="D71" s="547" t="e">
        <f>'Сводная информация'!#REF!</f>
        <v>#REF!</v>
      </c>
      <c r="E71" s="412" t="e">
        <f>'Сводная информация'!#REF!</f>
        <v>#REF!</v>
      </c>
      <c r="F71" s="500" t="e">
        <f>'Сводная информация'!#REF!</f>
        <v>#REF!</v>
      </c>
      <c r="G71" s="500" t="s">
        <v>2006</v>
      </c>
      <c r="H71" s="500" t="s">
        <v>2007</v>
      </c>
      <c r="I71" s="500" t="s">
        <v>2008</v>
      </c>
      <c r="J71" s="541"/>
      <c r="K71" s="504">
        <f t="shared" ref="K71:K119" si="1">SUM(L71:O71)</f>
        <v>2000000</v>
      </c>
      <c r="L71" s="504"/>
      <c r="M71" s="504"/>
      <c r="N71" s="504">
        <v>2000000</v>
      </c>
      <c r="O71" s="504"/>
    </row>
    <row r="72" spans="2:15" ht="24" x14ac:dyDescent="0.3">
      <c r="B72" s="410">
        <v>67</v>
      </c>
      <c r="C72" s="411" t="e">
        <f>'Сводная информация'!#REF!</f>
        <v>#REF!</v>
      </c>
      <c r="D72" s="547" t="e">
        <f>'Сводная информация'!#REF!</f>
        <v>#REF!</v>
      </c>
      <c r="E72" s="412" t="e">
        <f>'Сводная информация'!#REF!</f>
        <v>#REF!</v>
      </c>
      <c r="F72" s="500" t="e">
        <f>'Сводная информация'!#REF!</f>
        <v>#REF!</v>
      </c>
      <c r="G72" s="500" t="s">
        <v>2006</v>
      </c>
      <c r="H72" s="500" t="s">
        <v>2007</v>
      </c>
      <c r="I72" s="500" t="s">
        <v>2008</v>
      </c>
      <c r="J72" s="542"/>
      <c r="K72" s="504">
        <f t="shared" si="1"/>
        <v>2000000</v>
      </c>
      <c r="L72" s="504"/>
      <c r="M72" s="504"/>
      <c r="N72" s="504">
        <v>2000000</v>
      </c>
      <c r="O72" s="504"/>
    </row>
    <row r="73" spans="2:15" ht="36" x14ac:dyDescent="0.3">
      <c r="B73" s="410">
        <v>68</v>
      </c>
      <c r="C73" s="411" t="e">
        <f>'Сводная информация'!#REF!</f>
        <v>#REF!</v>
      </c>
      <c r="D73" s="547" t="e">
        <f>'Сводная информация'!#REF!</f>
        <v>#REF!</v>
      </c>
      <c r="E73" s="412" t="e">
        <f>'Сводная информация'!#REF!</f>
        <v>#REF!</v>
      </c>
      <c r="F73" s="500" t="e">
        <f>'Сводная информация'!#REF!</f>
        <v>#REF!</v>
      </c>
      <c r="G73" s="500" t="s">
        <v>1970</v>
      </c>
      <c r="H73" s="500" t="s">
        <v>1971</v>
      </c>
      <c r="I73" s="500" t="s">
        <v>1972</v>
      </c>
      <c r="J73" s="502">
        <v>428</v>
      </c>
      <c r="K73" s="504">
        <f t="shared" si="1"/>
        <v>500000</v>
      </c>
      <c r="L73" s="504"/>
      <c r="M73" s="504"/>
      <c r="N73" s="504">
        <v>500000</v>
      </c>
      <c r="O73" s="504"/>
    </row>
    <row r="74" spans="2:15" x14ac:dyDescent="0.3">
      <c r="B74" s="410">
        <v>69</v>
      </c>
      <c r="C74" s="411" t="e">
        <f>'Сводная информация'!#REF!</f>
        <v>#REF!</v>
      </c>
      <c r="D74" s="547" t="e">
        <f>'Сводная информация'!#REF!</f>
        <v>#REF!</v>
      </c>
      <c r="E74" s="412" t="e">
        <f>'Сводная информация'!#REF!</f>
        <v>#REF!</v>
      </c>
      <c r="F74" s="500" t="e">
        <f>'Сводная информация'!#REF!</f>
        <v>#REF!</v>
      </c>
      <c r="G74" s="851" t="s">
        <v>1973</v>
      </c>
      <c r="H74" s="851" t="s">
        <v>1974</v>
      </c>
      <c r="I74" s="851" t="s">
        <v>1975</v>
      </c>
      <c r="J74" s="854">
        <v>2015</v>
      </c>
      <c r="K74" s="504">
        <f t="shared" si="1"/>
        <v>2500000</v>
      </c>
      <c r="L74" s="504"/>
      <c r="M74" s="504"/>
      <c r="N74" s="504">
        <v>2500000</v>
      </c>
      <c r="O74" s="504"/>
    </row>
    <row r="75" spans="2:15" x14ac:dyDescent="0.3">
      <c r="B75" s="410">
        <v>70</v>
      </c>
      <c r="C75" s="411" t="e">
        <f>'Сводная информация'!#REF!</f>
        <v>#REF!</v>
      </c>
      <c r="D75" s="547" t="e">
        <f>'Сводная информация'!#REF!</f>
        <v>#REF!</v>
      </c>
      <c r="E75" s="412" t="e">
        <f>'Сводная информация'!#REF!</f>
        <v>#REF!</v>
      </c>
      <c r="F75" s="500" t="e">
        <f>'Сводная информация'!#REF!</f>
        <v>#REF!</v>
      </c>
      <c r="G75" s="853"/>
      <c r="H75" s="853"/>
      <c r="I75" s="853"/>
      <c r="J75" s="856"/>
      <c r="K75" s="504">
        <f t="shared" si="1"/>
        <v>2500000</v>
      </c>
      <c r="L75" s="504"/>
      <c r="M75" s="504"/>
      <c r="N75" s="504">
        <v>2500000</v>
      </c>
      <c r="O75" s="504"/>
    </row>
    <row r="76" spans="2:15" x14ac:dyDescent="0.3">
      <c r="B76" s="410">
        <v>71</v>
      </c>
      <c r="C76" s="411" t="e">
        <f>'Сводная информация'!#REF!</f>
        <v>#REF!</v>
      </c>
      <c r="D76" s="547" t="e">
        <f>'Сводная информация'!#REF!</f>
        <v>#REF!</v>
      </c>
      <c r="E76" s="412" t="e">
        <f>'Сводная информация'!#REF!</f>
        <v>#REF!</v>
      </c>
      <c r="F76" s="500" t="e">
        <f>'Сводная информация'!#REF!</f>
        <v>#REF!</v>
      </c>
      <c r="G76" s="851" t="s">
        <v>1976</v>
      </c>
      <c r="H76" s="851" t="s">
        <v>1977</v>
      </c>
      <c r="I76" s="851" t="s">
        <v>1978</v>
      </c>
      <c r="J76" s="854">
        <v>3093</v>
      </c>
      <c r="K76" s="504">
        <f t="shared" si="1"/>
        <v>1200000</v>
      </c>
      <c r="L76" s="504"/>
      <c r="M76" s="504"/>
      <c r="N76" s="504">
        <v>1200000</v>
      </c>
      <c r="O76" s="504"/>
    </row>
    <row r="77" spans="2:15" x14ac:dyDescent="0.3">
      <c r="B77" s="410">
        <v>72</v>
      </c>
      <c r="C77" s="411" t="e">
        <f>'Сводная информация'!#REF!</f>
        <v>#REF!</v>
      </c>
      <c r="D77" s="547" t="e">
        <f>'Сводная информация'!#REF!</f>
        <v>#REF!</v>
      </c>
      <c r="E77" s="412" t="e">
        <f>'Сводная информация'!#REF!</f>
        <v>#REF!</v>
      </c>
      <c r="F77" s="500" t="e">
        <f>'Сводная информация'!#REF!</f>
        <v>#REF!</v>
      </c>
      <c r="G77" s="852"/>
      <c r="H77" s="852"/>
      <c r="I77" s="852"/>
      <c r="J77" s="855"/>
      <c r="K77" s="504">
        <f t="shared" si="1"/>
        <v>1000000</v>
      </c>
      <c r="L77" s="504"/>
      <c r="M77" s="504"/>
      <c r="N77" s="504">
        <v>1000000</v>
      </c>
      <c r="O77" s="504"/>
    </row>
    <row r="78" spans="2:15" x14ac:dyDescent="0.3">
      <c r="B78" s="410">
        <v>73</v>
      </c>
      <c r="C78" s="411" t="e">
        <f>'Сводная информация'!#REF!</f>
        <v>#REF!</v>
      </c>
      <c r="D78" s="547" t="e">
        <f>'Сводная информация'!#REF!</f>
        <v>#REF!</v>
      </c>
      <c r="E78" s="412" t="e">
        <f>'Сводная информация'!#REF!</f>
        <v>#REF!</v>
      </c>
      <c r="F78" s="500" t="e">
        <f>'Сводная информация'!#REF!</f>
        <v>#REF!</v>
      </c>
      <c r="G78" s="853"/>
      <c r="H78" s="853"/>
      <c r="I78" s="853"/>
      <c r="J78" s="856"/>
      <c r="K78" s="504">
        <f t="shared" si="1"/>
        <v>1000000</v>
      </c>
      <c r="L78" s="504"/>
      <c r="M78" s="504"/>
      <c r="N78" s="504">
        <v>1000000</v>
      </c>
      <c r="O78" s="504"/>
    </row>
    <row r="79" spans="2:15" ht="36" x14ac:dyDescent="0.3">
      <c r="B79" s="410">
        <v>74</v>
      </c>
      <c r="C79" s="411" t="e">
        <f>'Сводная информация'!#REF!</f>
        <v>#REF!</v>
      </c>
      <c r="D79" s="547" t="e">
        <f>'Сводная информация'!#REF!</f>
        <v>#REF!</v>
      </c>
      <c r="E79" s="412" t="e">
        <f>'Сводная информация'!#REF!</f>
        <v>#REF!</v>
      </c>
      <c r="F79" s="500" t="e">
        <f>'Сводная информация'!#REF!</f>
        <v>#REF!</v>
      </c>
      <c r="G79" s="500" t="s">
        <v>1982</v>
      </c>
      <c r="H79" s="500" t="s">
        <v>1983</v>
      </c>
      <c r="I79" s="500" t="s">
        <v>1984</v>
      </c>
      <c r="J79" s="502">
        <v>880</v>
      </c>
      <c r="K79" s="504">
        <f t="shared" si="1"/>
        <v>1000000</v>
      </c>
      <c r="L79" s="504">
        <v>1000000</v>
      </c>
      <c r="M79" s="504"/>
      <c r="N79" s="504"/>
      <c r="O79" s="504"/>
    </row>
    <row r="80" spans="2:15" ht="24" x14ac:dyDescent="0.3">
      <c r="B80" s="410">
        <v>75</v>
      </c>
      <c r="C80" s="411" t="e">
        <f>'Сводная информация'!#REF!</f>
        <v>#REF!</v>
      </c>
      <c r="D80" s="547" t="e">
        <f>'Сводная информация'!#REF!</f>
        <v>#REF!</v>
      </c>
      <c r="E80" s="412" t="e">
        <f>'Сводная информация'!#REF!</f>
        <v>#REF!</v>
      </c>
      <c r="F80" s="500" t="e">
        <f>'Сводная информация'!#REF!</f>
        <v>#REF!</v>
      </c>
      <c r="G80" s="500" t="s">
        <v>1985</v>
      </c>
      <c r="H80" s="500" t="s">
        <v>1986</v>
      </c>
      <c r="I80" s="500" t="s">
        <v>1987</v>
      </c>
      <c r="J80" s="502">
        <v>1000</v>
      </c>
      <c r="K80" s="504">
        <f t="shared" si="1"/>
        <v>300000</v>
      </c>
      <c r="L80" s="504"/>
      <c r="M80" s="504"/>
      <c r="N80" s="504">
        <v>300000</v>
      </c>
      <c r="O80" s="504"/>
    </row>
    <row r="81" spans="2:15" ht="24" x14ac:dyDescent="0.3">
      <c r="B81" s="410">
        <v>76</v>
      </c>
      <c r="C81" s="411" t="e">
        <f>'Сводная информация'!#REF!</f>
        <v>#REF!</v>
      </c>
      <c r="D81" s="547" t="e">
        <f>'Сводная информация'!#REF!</f>
        <v>#REF!</v>
      </c>
      <c r="E81" s="412" t="e">
        <f>'Сводная информация'!#REF!</f>
        <v>#REF!</v>
      </c>
      <c r="F81" s="500" t="e">
        <f>'Сводная информация'!#REF!</f>
        <v>#REF!</v>
      </c>
      <c r="G81" s="500" t="s">
        <v>1988</v>
      </c>
      <c r="H81" s="500" t="s">
        <v>1989</v>
      </c>
      <c r="I81" s="500" t="s">
        <v>1990</v>
      </c>
      <c r="J81" s="502">
        <v>3000</v>
      </c>
      <c r="K81" s="504">
        <f t="shared" si="1"/>
        <v>4500000</v>
      </c>
      <c r="L81" s="504"/>
      <c r="M81" s="504"/>
      <c r="N81" s="504">
        <v>4500000</v>
      </c>
      <c r="O81" s="504"/>
    </row>
    <row r="82" spans="2:15" x14ac:dyDescent="0.3">
      <c r="B82" s="410">
        <v>77</v>
      </c>
      <c r="C82" s="411" t="e">
        <f>'Сводная информация'!#REF!</f>
        <v>#REF!</v>
      </c>
      <c r="D82" s="547" t="e">
        <f>'Сводная информация'!#REF!</f>
        <v>#REF!</v>
      </c>
      <c r="E82" s="412" t="e">
        <f>'Сводная информация'!#REF!</f>
        <v>#REF!</v>
      </c>
      <c r="F82" s="500" t="e">
        <f>'Сводная информация'!#REF!</f>
        <v>#REF!</v>
      </c>
      <c r="G82" s="851" t="s">
        <v>1991</v>
      </c>
      <c r="H82" s="851" t="s">
        <v>1992</v>
      </c>
      <c r="I82" s="851" t="s">
        <v>1993</v>
      </c>
      <c r="J82" s="854">
        <v>4845.1000000000004</v>
      </c>
      <c r="K82" s="504">
        <f t="shared" si="1"/>
        <v>200000</v>
      </c>
      <c r="L82" s="546">
        <v>200000</v>
      </c>
      <c r="M82" s="546"/>
      <c r="N82" s="546"/>
      <c r="O82" s="546"/>
    </row>
    <row r="83" spans="2:15" x14ac:dyDescent="0.3">
      <c r="B83" s="410">
        <v>78</v>
      </c>
      <c r="C83" s="411" t="e">
        <f>'Сводная информация'!#REF!</f>
        <v>#REF!</v>
      </c>
      <c r="D83" s="547" t="e">
        <f>'Сводная информация'!#REF!</f>
        <v>#REF!</v>
      </c>
      <c r="E83" s="412" t="e">
        <f>'Сводная информация'!#REF!</f>
        <v>#REF!</v>
      </c>
      <c r="F83" s="500" t="e">
        <f>'Сводная информация'!#REF!</f>
        <v>#REF!</v>
      </c>
      <c r="G83" s="852"/>
      <c r="H83" s="852"/>
      <c r="I83" s="852"/>
      <c r="J83" s="855"/>
      <c r="K83" s="504">
        <f t="shared" si="1"/>
        <v>200000</v>
      </c>
      <c r="L83" s="504">
        <v>200000</v>
      </c>
      <c r="M83" s="504"/>
      <c r="N83" s="504"/>
      <c r="O83" s="504"/>
    </row>
    <row r="84" spans="2:15" x14ac:dyDescent="0.3">
      <c r="B84" s="410">
        <v>79</v>
      </c>
      <c r="C84" s="411" t="e">
        <f>'Сводная информация'!#REF!</f>
        <v>#REF!</v>
      </c>
      <c r="D84" s="547" t="e">
        <f>'Сводная информация'!#REF!</f>
        <v>#REF!</v>
      </c>
      <c r="E84" s="412" t="e">
        <f>'Сводная информация'!#REF!</f>
        <v>#REF!</v>
      </c>
      <c r="F84" s="500" t="e">
        <f>'Сводная информация'!#REF!</f>
        <v>#REF!</v>
      </c>
      <c r="G84" s="852"/>
      <c r="H84" s="852"/>
      <c r="I84" s="852"/>
      <c r="J84" s="855"/>
      <c r="K84" s="504">
        <f t="shared" si="1"/>
        <v>200000</v>
      </c>
      <c r="L84" s="504">
        <v>200000</v>
      </c>
      <c r="M84" s="504"/>
      <c r="N84" s="504"/>
      <c r="O84" s="504"/>
    </row>
    <row r="85" spans="2:15" x14ac:dyDescent="0.3">
      <c r="B85" s="410">
        <v>80</v>
      </c>
      <c r="C85" s="411" t="e">
        <f>'Сводная информация'!#REF!</f>
        <v>#REF!</v>
      </c>
      <c r="D85" s="547" t="e">
        <f>'Сводная информация'!#REF!</f>
        <v>#REF!</v>
      </c>
      <c r="E85" s="412" t="e">
        <f>'Сводная информация'!#REF!</f>
        <v>#REF!</v>
      </c>
      <c r="F85" s="500" t="e">
        <f>'Сводная информация'!#REF!</f>
        <v>#REF!</v>
      </c>
      <c r="G85" s="852"/>
      <c r="H85" s="852"/>
      <c r="I85" s="852"/>
      <c r="J85" s="855"/>
      <c r="K85" s="504">
        <f t="shared" si="1"/>
        <v>200000</v>
      </c>
      <c r="L85" s="504">
        <v>200000</v>
      </c>
      <c r="M85" s="504"/>
      <c r="N85" s="504"/>
      <c r="O85" s="504"/>
    </row>
    <row r="86" spans="2:15" x14ac:dyDescent="0.3">
      <c r="B86" s="410">
        <v>81</v>
      </c>
      <c r="C86" s="411" t="e">
        <f>'Сводная информация'!#REF!</f>
        <v>#REF!</v>
      </c>
      <c r="D86" s="547" t="e">
        <f>'Сводная информация'!#REF!</f>
        <v>#REF!</v>
      </c>
      <c r="E86" s="412" t="e">
        <f>'Сводная информация'!#REF!</f>
        <v>#REF!</v>
      </c>
      <c r="F86" s="500" t="e">
        <f>'Сводная информация'!#REF!</f>
        <v>#REF!</v>
      </c>
      <c r="G86" s="853"/>
      <c r="H86" s="853"/>
      <c r="I86" s="853"/>
      <c r="J86" s="856"/>
      <c r="K86" s="504">
        <f t="shared" si="1"/>
        <v>200000</v>
      </c>
      <c r="L86" s="504">
        <v>200000</v>
      </c>
      <c r="M86" s="504"/>
      <c r="N86" s="504"/>
      <c r="O86" s="504"/>
    </row>
    <row r="87" spans="2:15" x14ac:dyDescent="0.3">
      <c r="B87" s="410">
        <v>82</v>
      </c>
      <c r="C87" s="411" t="e">
        <f>'Сводная информация'!#REF!</f>
        <v>#REF!</v>
      </c>
      <c r="D87" s="547" t="e">
        <f>'Сводная информация'!#REF!</f>
        <v>#REF!</v>
      </c>
      <c r="E87" s="412" t="e">
        <f>'Сводная информация'!#REF!</f>
        <v>#REF!</v>
      </c>
      <c r="F87" s="500" t="e">
        <f>'Сводная информация'!#REF!</f>
        <v>#REF!</v>
      </c>
      <c r="G87" s="851" t="s">
        <v>1976</v>
      </c>
      <c r="H87" s="851" t="s">
        <v>1995</v>
      </c>
      <c r="I87" s="851" t="s">
        <v>1963</v>
      </c>
      <c r="J87" s="854">
        <v>2400</v>
      </c>
      <c r="K87" s="504">
        <f t="shared" si="1"/>
        <v>200000</v>
      </c>
      <c r="L87" s="504"/>
      <c r="M87" s="504"/>
      <c r="N87" s="504">
        <v>200000</v>
      </c>
      <c r="O87" s="504"/>
    </row>
    <row r="88" spans="2:15" x14ac:dyDescent="0.3">
      <c r="B88" s="410">
        <v>83</v>
      </c>
      <c r="C88" s="411" t="e">
        <f>'Сводная информация'!#REF!</f>
        <v>#REF!</v>
      </c>
      <c r="D88" s="547" t="e">
        <f>'Сводная информация'!#REF!</f>
        <v>#REF!</v>
      </c>
      <c r="E88" s="412" t="e">
        <f>'Сводная информация'!#REF!</f>
        <v>#REF!</v>
      </c>
      <c r="F88" s="500" t="e">
        <f>'Сводная информация'!#REF!</f>
        <v>#REF!</v>
      </c>
      <c r="G88" s="853"/>
      <c r="H88" s="853"/>
      <c r="I88" s="853"/>
      <c r="J88" s="856"/>
      <c r="K88" s="504">
        <f t="shared" si="1"/>
        <v>200000</v>
      </c>
      <c r="L88" s="504"/>
      <c r="M88" s="504"/>
      <c r="N88" s="504">
        <v>200000</v>
      </c>
      <c r="O88" s="504"/>
    </row>
    <row r="89" spans="2:15" ht="36" x14ac:dyDescent="0.3">
      <c r="B89" s="410">
        <v>84</v>
      </c>
      <c r="C89" s="411" t="e">
        <f>'Сводная информация'!#REF!</f>
        <v>#REF!</v>
      </c>
      <c r="D89" s="547" t="e">
        <f>'Сводная информация'!#REF!</f>
        <v>#REF!</v>
      </c>
      <c r="E89" s="412" t="e">
        <f>'Сводная информация'!#REF!</f>
        <v>#REF!</v>
      </c>
      <c r="F89" s="500" t="e">
        <f>'Сводная информация'!#REF!</f>
        <v>#REF!</v>
      </c>
      <c r="G89" s="500" t="s">
        <v>1996</v>
      </c>
      <c r="H89" s="500" t="s">
        <v>1997</v>
      </c>
      <c r="I89" s="500" t="s">
        <v>1998</v>
      </c>
      <c r="J89" s="502">
        <v>149.6</v>
      </c>
      <c r="K89" s="504">
        <f t="shared" si="1"/>
        <v>100000</v>
      </c>
      <c r="L89" s="504"/>
      <c r="M89" s="504"/>
      <c r="N89" s="504">
        <v>100000</v>
      </c>
      <c r="O89" s="504"/>
    </row>
    <row r="90" spans="2:15" ht="24" x14ac:dyDescent="0.3">
      <c r="B90" s="410">
        <v>85</v>
      </c>
      <c r="C90" s="411" t="e">
        <f>'Сводная информация'!#REF!</f>
        <v>#REF!</v>
      </c>
      <c r="D90" s="547" t="e">
        <f>'Сводная информация'!#REF!</f>
        <v>#REF!</v>
      </c>
      <c r="E90" s="412" t="e">
        <f>'Сводная информация'!#REF!</f>
        <v>#REF!</v>
      </c>
      <c r="F90" s="500" t="e">
        <f>'Сводная информация'!#REF!</f>
        <v>#REF!</v>
      </c>
      <c r="G90" s="500" t="s">
        <v>2000</v>
      </c>
      <c r="H90" s="500" t="s">
        <v>2001</v>
      </c>
      <c r="I90" s="500" t="s">
        <v>2002</v>
      </c>
      <c r="J90" s="502">
        <v>400</v>
      </c>
      <c r="K90" s="504">
        <f t="shared" si="1"/>
        <v>250000</v>
      </c>
      <c r="L90" s="504"/>
      <c r="M90" s="504"/>
      <c r="N90" s="504">
        <v>250000</v>
      </c>
      <c r="O90" s="504"/>
    </row>
    <row r="91" spans="2:15" ht="36" x14ac:dyDescent="0.3">
      <c r="B91" s="410">
        <v>86</v>
      </c>
      <c r="C91" s="411" t="e">
        <f>'Сводная информация'!#REF!</f>
        <v>#REF!</v>
      </c>
      <c r="D91" s="547" t="e">
        <f>'Сводная информация'!#REF!</f>
        <v>#REF!</v>
      </c>
      <c r="E91" s="412" t="e">
        <f>'Сводная информация'!#REF!</f>
        <v>#REF!</v>
      </c>
      <c r="F91" s="500" t="e">
        <f>'Сводная информация'!#REF!</f>
        <v>#REF!</v>
      </c>
      <c r="G91" s="500" t="s">
        <v>2003</v>
      </c>
      <c r="H91" s="500" t="s">
        <v>2004</v>
      </c>
      <c r="I91" s="500" t="s">
        <v>2005</v>
      </c>
      <c r="J91" s="502">
        <v>98.5</v>
      </c>
      <c r="K91" s="504">
        <f t="shared" si="1"/>
        <v>200000</v>
      </c>
      <c r="L91" s="504"/>
      <c r="M91" s="504"/>
      <c r="N91" s="504">
        <v>200000</v>
      </c>
      <c r="O91" s="504"/>
    </row>
    <row r="92" spans="2:15" ht="36" x14ac:dyDescent="0.3">
      <c r="B92" s="410">
        <v>87</v>
      </c>
      <c r="C92" s="411" t="e">
        <f>'Сводная информация'!#REF!</f>
        <v>#REF!</v>
      </c>
      <c r="D92" s="547" t="e">
        <f>'Сводная информация'!#REF!</f>
        <v>#REF!</v>
      </c>
      <c r="E92" s="412" t="e">
        <f>'Сводная информация'!#REF!</f>
        <v>#REF!</v>
      </c>
      <c r="F92" s="500" t="e">
        <f>'Сводная информация'!#REF!</f>
        <v>#REF!</v>
      </c>
      <c r="G92" s="500" t="s">
        <v>2011</v>
      </c>
      <c r="H92" s="500" t="s">
        <v>2012</v>
      </c>
      <c r="I92" s="500" t="s">
        <v>2013</v>
      </c>
      <c r="J92" s="502">
        <v>1354</v>
      </c>
      <c r="K92" s="504">
        <f t="shared" si="1"/>
        <v>500000</v>
      </c>
      <c r="L92" s="504"/>
      <c r="M92" s="504"/>
      <c r="N92" s="504">
        <v>500000</v>
      </c>
      <c r="O92" s="504"/>
    </row>
    <row r="93" spans="2:15" ht="36" x14ac:dyDescent="0.3">
      <c r="B93" s="410">
        <v>88</v>
      </c>
      <c r="C93" s="411" t="e">
        <f>'Сводная информация'!#REF!</f>
        <v>#REF!</v>
      </c>
      <c r="D93" s="547" t="e">
        <f>'Сводная информация'!#REF!</f>
        <v>#REF!</v>
      </c>
      <c r="E93" s="412" t="e">
        <f>'Сводная информация'!#REF!</f>
        <v>#REF!</v>
      </c>
      <c r="F93" s="500" t="e">
        <f>'Сводная информация'!#REF!</f>
        <v>#REF!</v>
      </c>
      <c r="G93" s="500" t="s">
        <v>2014</v>
      </c>
      <c r="H93" s="500" t="s">
        <v>2015</v>
      </c>
      <c r="I93" s="500" t="s">
        <v>2016</v>
      </c>
      <c r="J93" s="502">
        <v>1148</v>
      </c>
      <c r="K93" s="504">
        <f t="shared" si="1"/>
        <v>1000000</v>
      </c>
      <c r="L93" s="504"/>
      <c r="M93" s="504"/>
      <c r="N93" s="504">
        <v>1000000</v>
      </c>
      <c r="O93" s="504"/>
    </row>
    <row r="94" spans="2:15" ht="36" x14ac:dyDescent="0.3">
      <c r="B94" s="410">
        <v>89</v>
      </c>
      <c r="C94" s="411" t="e">
        <f>'Сводная информация'!#REF!</f>
        <v>#REF!</v>
      </c>
      <c r="D94" s="547" t="e">
        <f>'Сводная информация'!#REF!</f>
        <v>#REF!</v>
      </c>
      <c r="E94" s="412" t="e">
        <f>'Сводная информация'!#REF!</f>
        <v>#REF!</v>
      </c>
      <c r="F94" s="500" t="e">
        <f>'Сводная информация'!#REF!</f>
        <v>#REF!</v>
      </c>
      <c r="G94" s="543" t="s">
        <v>2017</v>
      </c>
      <c r="H94" s="543" t="s">
        <v>2018</v>
      </c>
      <c r="I94" s="543" t="s">
        <v>1984</v>
      </c>
      <c r="J94" s="540">
        <v>400</v>
      </c>
      <c r="K94" s="504">
        <f t="shared" si="1"/>
        <v>500000</v>
      </c>
      <c r="L94" s="504"/>
      <c r="M94" s="504">
        <v>500000</v>
      </c>
      <c r="N94" s="514"/>
      <c r="O94" s="504"/>
    </row>
    <row r="95" spans="2:15" x14ac:dyDescent="0.3">
      <c r="B95" s="410">
        <v>90</v>
      </c>
      <c r="C95" s="411" t="e">
        <f>'Сводная информация'!#REF!</f>
        <v>#REF!</v>
      </c>
      <c r="D95" s="547" t="e">
        <f>'Сводная информация'!#REF!</f>
        <v>#REF!</v>
      </c>
      <c r="E95" s="412" t="e">
        <f>'Сводная информация'!#REF!</f>
        <v>#REF!</v>
      </c>
      <c r="F95" s="500" t="e">
        <f>'Сводная информация'!#REF!</f>
        <v>#REF!</v>
      </c>
      <c r="G95" s="544"/>
      <c r="H95" s="544"/>
      <c r="I95" s="544"/>
      <c r="J95" s="542"/>
      <c r="K95" s="504">
        <f t="shared" si="1"/>
        <v>500000</v>
      </c>
      <c r="L95" s="504"/>
      <c r="M95" s="504">
        <v>500000</v>
      </c>
      <c r="N95" s="514"/>
      <c r="O95" s="504"/>
    </row>
    <row r="96" spans="2:15" ht="36" x14ac:dyDescent="0.3">
      <c r="B96" s="410">
        <v>91</v>
      </c>
      <c r="C96" s="411" t="e">
        <f>'Сводная информация'!#REF!</f>
        <v>#REF!</v>
      </c>
      <c r="D96" s="547" t="e">
        <f>'Сводная информация'!#REF!</f>
        <v>#REF!</v>
      </c>
      <c r="E96" s="412" t="e">
        <f>'Сводная информация'!#REF!</f>
        <v>#REF!</v>
      </c>
      <c r="F96" s="500" t="e">
        <f>'Сводная информация'!#REF!</f>
        <v>#REF!</v>
      </c>
      <c r="G96" s="543" t="s">
        <v>2019</v>
      </c>
      <c r="H96" s="543" t="s">
        <v>2020</v>
      </c>
      <c r="I96" s="543" t="s">
        <v>1966</v>
      </c>
      <c r="J96" s="540">
        <v>3230</v>
      </c>
      <c r="K96" s="504">
        <f t="shared" si="1"/>
        <v>800000</v>
      </c>
      <c r="L96" s="504"/>
      <c r="M96" s="504"/>
      <c r="N96" s="504">
        <v>800000</v>
      </c>
      <c r="O96" s="504"/>
    </row>
    <row r="97" spans="2:15" x14ac:dyDescent="0.3">
      <c r="B97" s="410">
        <v>92</v>
      </c>
      <c r="C97" s="411" t="e">
        <f>'Сводная информация'!#REF!</f>
        <v>#REF!</v>
      </c>
      <c r="D97" s="547" t="e">
        <f>'Сводная информация'!#REF!</f>
        <v>#REF!</v>
      </c>
      <c r="E97" s="412" t="e">
        <f>'Сводная информация'!#REF!</f>
        <v>#REF!</v>
      </c>
      <c r="F97" s="500" t="e">
        <f>'Сводная информация'!#REF!</f>
        <v>#REF!</v>
      </c>
      <c r="G97" s="545"/>
      <c r="H97" s="545"/>
      <c r="I97" s="545"/>
      <c r="J97" s="541"/>
      <c r="K97" s="504">
        <f t="shared" si="1"/>
        <v>800000</v>
      </c>
      <c r="L97" s="504"/>
      <c r="M97" s="504"/>
      <c r="N97" s="504">
        <v>800000</v>
      </c>
      <c r="O97" s="504"/>
    </row>
    <row r="98" spans="2:15" x14ac:dyDescent="0.3">
      <c r="B98" s="410">
        <v>93</v>
      </c>
      <c r="C98" s="411" t="e">
        <f>'Сводная информация'!#REF!</f>
        <v>#REF!</v>
      </c>
      <c r="D98" s="547" t="e">
        <f>'Сводная информация'!#REF!</f>
        <v>#REF!</v>
      </c>
      <c r="E98" s="412" t="e">
        <f>'Сводная информация'!#REF!</f>
        <v>#REF!</v>
      </c>
      <c r="F98" s="500" t="e">
        <f>'Сводная информация'!#REF!</f>
        <v>#REF!</v>
      </c>
      <c r="G98" s="545"/>
      <c r="H98" s="545"/>
      <c r="I98" s="545"/>
      <c r="J98" s="541"/>
      <c r="K98" s="504">
        <f t="shared" si="1"/>
        <v>800000</v>
      </c>
      <c r="L98" s="504"/>
      <c r="M98" s="504"/>
      <c r="N98" s="504">
        <v>800000</v>
      </c>
      <c r="O98" s="504"/>
    </row>
    <row r="99" spans="2:15" x14ac:dyDescent="0.3">
      <c r="B99" s="410">
        <v>94</v>
      </c>
      <c r="C99" s="411" t="e">
        <f>'Сводная информация'!#REF!</f>
        <v>#REF!</v>
      </c>
      <c r="D99" s="547" t="e">
        <f>'Сводная информация'!#REF!</f>
        <v>#REF!</v>
      </c>
      <c r="E99" s="412" t="e">
        <f>'Сводная информация'!#REF!</f>
        <v>#REF!</v>
      </c>
      <c r="F99" s="500" t="e">
        <f>'Сводная информация'!#REF!</f>
        <v>#REF!</v>
      </c>
      <c r="G99" s="544"/>
      <c r="H99" s="544"/>
      <c r="I99" s="544"/>
      <c r="J99" s="542"/>
      <c r="K99" s="504">
        <f t="shared" si="1"/>
        <v>800000</v>
      </c>
      <c r="L99" s="504"/>
      <c r="M99" s="504"/>
      <c r="N99" s="504">
        <v>800000</v>
      </c>
      <c r="O99" s="504"/>
    </row>
    <row r="100" spans="2:15" ht="36" x14ac:dyDescent="0.3">
      <c r="B100" s="410">
        <v>95</v>
      </c>
      <c r="C100" s="411" t="e">
        <f>'Сводная информация'!#REF!</f>
        <v>#REF!</v>
      </c>
      <c r="D100" s="547" t="e">
        <f>'Сводная информация'!#REF!</f>
        <v>#REF!</v>
      </c>
      <c r="E100" s="412" t="e">
        <f>'Сводная информация'!#REF!</f>
        <v>#REF!</v>
      </c>
      <c r="F100" s="500" t="e">
        <f>'Сводная информация'!#REF!</f>
        <v>#REF!</v>
      </c>
      <c r="G100" s="500" t="s">
        <v>2024</v>
      </c>
      <c r="H100" s="500" t="s">
        <v>2025</v>
      </c>
      <c r="I100" s="500" t="s">
        <v>1966</v>
      </c>
      <c r="J100" s="502">
        <v>500</v>
      </c>
      <c r="K100" s="504">
        <f t="shared" si="1"/>
        <v>1000000</v>
      </c>
      <c r="L100" s="504">
        <v>1000000</v>
      </c>
      <c r="M100" s="504"/>
      <c r="N100" s="504"/>
      <c r="O100" s="504"/>
    </row>
    <row r="101" spans="2:15" ht="36" x14ac:dyDescent="0.3">
      <c r="B101" s="410">
        <v>96</v>
      </c>
      <c r="C101" s="411" t="e">
        <f>'Сводная информация'!#REF!</f>
        <v>#REF!</v>
      </c>
      <c r="D101" s="547" t="e">
        <f>'Сводная информация'!#REF!</f>
        <v>#REF!</v>
      </c>
      <c r="E101" s="412" t="e">
        <f>'Сводная информация'!#REF!</f>
        <v>#REF!</v>
      </c>
      <c r="F101" s="500" t="e">
        <f>'Сводная информация'!#REF!</f>
        <v>#REF!</v>
      </c>
      <c r="G101" s="500" t="s">
        <v>2019</v>
      </c>
      <c r="H101" s="500" t="s">
        <v>2020</v>
      </c>
      <c r="I101" s="500" t="s">
        <v>1966</v>
      </c>
      <c r="J101" s="502">
        <v>13170</v>
      </c>
      <c r="K101" s="504">
        <f t="shared" si="1"/>
        <v>1000000</v>
      </c>
      <c r="L101" s="504"/>
      <c r="M101" s="504"/>
      <c r="N101" s="504">
        <v>1000000</v>
      </c>
      <c r="O101" s="504"/>
    </row>
    <row r="102" spans="2:15" ht="36" x14ac:dyDescent="0.3">
      <c r="B102" s="410">
        <v>97</v>
      </c>
      <c r="C102" s="411" t="e">
        <f>'Сводная информация'!#REF!</f>
        <v>#REF!</v>
      </c>
      <c r="D102" s="547" t="e">
        <f>'Сводная информация'!#REF!</f>
        <v>#REF!</v>
      </c>
      <c r="E102" s="412" t="e">
        <f>'Сводная информация'!#REF!</f>
        <v>#REF!</v>
      </c>
      <c r="F102" s="500" t="e">
        <f>'Сводная информация'!#REF!</f>
        <v>#REF!</v>
      </c>
      <c r="G102" s="543" t="s">
        <v>2026</v>
      </c>
      <c r="H102" s="543" t="s">
        <v>2027</v>
      </c>
      <c r="I102" s="543" t="s">
        <v>2028</v>
      </c>
      <c r="J102" s="540">
        <v>4000</v>
      </c>
      <c r="K102" s="504">
        <f t="shared" si="1"/>
        <v>700000</v>
      </c>
      <c r="L102" s="504"/>
      <c r="M102" s="504"/>
      <c r="N102" s="504">
        <v>700000</v>
      </c>
      <c r="O102" s="504"/>
    </row>
    <row r="103" spans="2:15" x14ac:dyDescent="0.3">
      <c r="B103" s="410">
        <v>98</v>
      </c>
      <c r="C103" s="411" t="e">
        <f>'Сводная информация'!#REF!</f>
        <v>#REF!</v>
      </c>
      <c r="D103" s="547" t="e">
        <f>'Сводная информация'!#REF!</f>
        <v>#REF!</v>
      </c>
      <c r="E103" s="412" t="e">
        <f>'Сводная информация'!#REF!</f>
        <v>#REF!</v>
      </c>
      <c r="F103" s="500" t="e">
        <f>'Сводная информация'!#REF!</f>
        <v>#REF!</v>
      </c>
      <c r="G103" s="545"/>
      <c r="H103" s="545"/>
      <c r="I103" s="545"/>
      <c r="J103" s="541"/>
      <c r="K103" s="504">
        <f t="shared" si="1"/>
        <v>700000</v>
      </c>
      <c r="L103" s="504"/>
      <c r="M103" s="504"/>
      <c r="N103" s="504">
        <v>700000</v>
      </c>
      <c r="O103" s="504"/>
    </row>
    <row r="104" spans="2:15" x14ac:dyDescent="0.3">
      <c r="B104" s="410">
        <v>99</v>
      </c>
      <c r="C104" s="411" t="e">
        <f>'Сводная информация'!#REF!</f>
        <v>#REF!</v>
      </c>
      <c r="D104" s="547" t="e">
        <f>'Сводная информация'!#REF!</f>
        <v>#REF!</v>
      </c>
      <c r="E104" s="412" t="e">
        <f>'Сводная информация'!#REF!</f>
        <v>#REF!</v>
      </c>
      <c r="F104" s="500" t="e">
        <f>'Сводная информация'!#REF!</f>
        <v>#REF!</v>
      </c>
      <c r="G104" s="544"/>
      <c r="H104" s="544"/>
      <c r="I104" s="544"/>
      <c r="J104" s="542"/>
      <c r="K104" s="504">
        <f t="shared" si="1"/>
        <v>700000</v>
      </c>
      <c r="L104" s="504"/>
      <c r="M104" s="504"/>
      <c r="N104" s="504">
        <v>700000</v>
      </c>
      <c r="O104" s="504"/>
    </row>
    <row r="105" spans="2:15" ht="36" x14ac:dyDescent="0.3">
      <c r="B105" s="410">
        <v>100</v>
      </c>
      <c r="C105" s="411" t="e">
        <f>'Сводная информация'!#REF!</f>
        <v>#REF!</v>
      </c>
      <c r="D105" s="547" t="e">
        <f>'Сводная информация'!#REF!</f>
        <v>#REF!</v>
      </c>
      <c r="E105" s="412" t="e">
        <f>'Сводная информация'!#REF!</f>
        <v>#REF!</v>
      </c>
      <c r="F105" s="500" t="e">
        <f>'Сводная информация'!#REF!</f>
        <v>#REF!</v>
      </c>
      <c r="G105" s="500" t="s">
        <v>2029</v>
      </c>
      <c r="H105" s="500" t="s">
        <v>2030</v>
      </c>
      <c r="I105" s="500" t="s">
        <v>2031</v>
      </c>
      <c r="J105" s="502">
        <v>331</v>
      </c>
      <c r="K105" s="504">
        <f t="shared" si="1"/>
        <v>700000</v>
      </c>
      <c r="L105" s="504"/>
      <c r="M105" s="504"/>
      <c r="N105" s="504">
        <v>700000</v>
      </c>
      <c r="O105" s="504"/>
    </row>
    <row r="106" spans="2:15" ht="36" x14ac:dyDescent="0.3">
      <c r="B106" s="410">
        <v>101</v>
      </c>
      <c r="C106" s="411" t="e">
        <f>'Сводная информация'!#REF!</f>
        <v>#REF!</v>
      </c>
      <c r="D106" s="547" t="e">
        <f>'Сводная информация'!#REF!</f>
        <v>#REF!</v>
      </c>
      <c r="E106" s="412" t="e">
        <f>'Сводная информация'!#REF!</f>
        <v>#REF!</v>
      </c>
      <c r="F106" s="500" t="e">
        <f>'Сводная информация'!#REF!</f>
        <v>#REF!</v>
      </c>
      <c r="G106" s="543" t="s">
        <v>2032</v>
      </c>
      <c r="H106" s="543" t="s">
        <v>2033</v>
      </c>
      <c r="I106" s="543" t="s">
        <v>2034</v>
      </c>
      <c r="J106" s="540">
        <v>370</v>
      </c>
      <c r="K106" s="504">
        <f t="shared" si="1"/>
        <v>700000</v>
      </c>
      <c r="L106" s="504"/>
      <c r="M106" s="504"/>
      <c r="N106" s="504">
        <v>700000</v>
      </c>
      <c r="O106" s="504"/>
    </row>
    <row r="107" spans="2:15" x14ac:dyDescent="0.3">
      <c r="B107" s="410">
        <v>102</v>
      </c>
      <c r="C107" s="411" t="e">
        <f>'Сводная информация'!#REF!</f>
        <v>#REF!</v>
      </c>
      <c r="D107" s="547" t="e">
        <f>'Сводная информация'!#REF!</f>
        <v>#REF!</v>
      </c>
      <c r="E107" s="412" t="e">
        <f>'Сводная информация'!#REF!</f>
        <v>#REF!</v>
      </c>
      <c r="F107" s="500" t="e">
        <f>'Сводная информация'!#REF!</f>
        <v>#REF!</v>
      </c>
      <c r="G107" s="544"/>
      <c r="H107" s="544"/>
      <c r="I107" s="544"/>
      <c r="J107" s="542"/>
      <c r="K107" s="504">
        <f t="shared" si="1"/>
        <v>700000</v>
      </c>
      <c r="L107" s="504"/>
      <c r="M107" s="504"/>
      <c r="N107" s="504">
        <v>700000</v>
      </c>
      <c r="O107" s="504"/>
    </row>
    <row r="108" spans="2:15" ht="36" x14ac:dyDescent="0.3">
      <c r="B108" s="410">
        <v>103</v>
      </c>
      <c r="C108" s="411" t="e">
        <f>'Сводная информация'!#REF!</f>
        <v>#REF!</v>
      </c>
      <c r="D108" s="547" t="e">
        <f>'Сводная информация'!#REF!</f>
        <v>#REF!</v>
      </c>
      <c r="E108" s="412" t="e">
        <f>'Сводная информация'!#REF!</f>
        <v>#REF!</v>
      </c>
      <c r="F108" s="500" t="e">
        <f>'Сводная информация'!#REF!</f>
        <v>#REF!</v>
      </c>
      <c r="G108" s="500" t="s">
        <v>2037</v>
      </c>
      <c r="H108" s="500" t="s">
        <v>2038</v>
      </c>
      <c r="I108" s="500" t="s">
        <v>1966</v>
      </c>
      <c r="J108" s="502">
        <v>3870</v>
      </c>
      <c r="K108" s="504">
        <f t="shared" si="1"/>
        <v>700000</v>
      </c>
      <c r="L108" s="504">
        <v>700000</v>
      </c>
      <c r="M108" s="504"/>
      <c r="N108" s="504"/>
      <c r="O108" s="504"/>
    </row>
    <row r="109" spans="2:15" ht="36" x14ac:dyDescent="0.3">
      <c r="B109" s="410">
        <v>104</v>
      </c>
      <c r="C109" s="411" t="e">
        <f>'Сводная информация'!#REF!</f>
        <v>#REF!</v>
      </c>
      <c r="D109" s="547" t="e">
        <f>'Сводная информация'!#REF!</f>
        <v>#REF!</v>
      </c>
      <c r="E109" s="412" t="e">
        <f>'Сводная информация'!#REF!</f>
        <v>#REF!</v>
      </c>
      <c r="F109" s="500" t="e">
        <f>'Сводная информация'!#REF!</f>
        <v>#REF!</v>
      </c>
      <c r="G109" s="543" t="s">
        <v>2040</v>
      </c>
      <c r="H109" s="543" t="s">
        <v>2041</v>
      </c>
      <c r="I109" s="543" t="s">
        <v>2042</v>
      </c>
      <c r="J109" s="540">
        <v>375</v>
      </c>
      <c r="K109" s="504">
        <f t="shared" si="1"/>
        <v>200000</v>
      </c>
      <c r="L109" s="504"/>
      <c r="M109" s="504"/>
      <c r="N109" s="504">
        <v>200000</v>
      </c>
      <c r="O109" s="504"/>
    </row>
    <row r="110" spans="2:15" x14ac:dyDescent="0.3">
      <c r="B110" s="410">
        <v>105</v>
      </c>
      <c r="C110" s="411" t="e">
        <f>'Сводная информация'!#REF!</f>
        <v>#REF!</v>
      </c>
      <c r="D110" s="547" t="e">
        <f>'Сводная информация'!#REF!</f>
        <v>#REF!</v>
      </c>
      <c r="E110" s="412" t="e">
        <f>'Сводная информация'!#REF!</f>
        <v>#REF!</v>
      </c>
      <c r="F110" s="500" t="e">
        <f>'Сводная информация'!#REF!</f>
        <v>#REF!</v>
      </c>
      <c r="G110" s="545"/>
      <c r="H110" s="545"/>
      <c r="I110" s="545"/>
      <c r="J110" s="541"/>
      <c r="K110" s="504">
        <f t="shared" si="1"/>
        <v>200000</v>
      </c>
      <c r="L110" s="504"/>
      <c r="M110" s="504"/>
      <c r="N110" s="504">
        <v>200000</v>
      </c>
      <c r="O110" s="504"/>
    </row>
    <row r="111" spans="2:15" x14ac:dyDescent="0.3">
      <c r="B111" s="410">
        <v>106</v>
      </c>
      <c r="C111" s="411" t="e">
        <f>'Сводная информация'!#REF!</f>
        <v>#REF!</v>
      </c>
      <c r="D111" s="547" t="e">
        <f>'Сводная информация'!#REF!</f>
        <v>#REF!</v>
      </c>
      <c r="E111" s="412" t="e">
        <f>'Сводная информация'!#REF!</f>
        <v>#REF!</v>
      </c>
      <c r="F111" s="500" t="e">
        <f>'Сводная информация'!#REF!</f>
        <v>#REF!</v>
      </c>
      <c r="G111" s="544"/>
      <c r="H111" s="544"/>
      <c r="I111" s="544"/>
      <c r="J111" s="542"/>
      <c r="K111" s="504">
        <f t="shared" si="1"/>
        <v>200000</v>
      </c>
      <c r="L111" s="504"/>
      <c r="M111" s="504"/>
      <c r="N111" s="504">
        <v>200000</v>
      </c>
      <c r="O111" s="504"/>
    </row>
    <row r="112" spans="2:15" ht="36" x14ac:dyDescent="0.3">
      <c r="B112" s="410">
        <v>107</v>
      </c>
      <c r="C112" s="411" t="e">
        <f>'Сводная информация'!#REF!</f>
        <v>#REF!</v>
      </c>
      <c r="D112" s="547" t="e">
        <f>'Сводная информация'!#REF!</f>
        <v>#REF!</v>
      </c>
      <c r="E112" s="412" t="e">
        <f>'Сводная информация'!#REF!</f>
        <v>#REF!</v>
      </c>
      <c r="F112" s="500" t="e">
        <f>'Сводная информация'!#REF!</f>
        <v>#REF!</v>
      </c>
      <c r="G112" s="500" t="s">
        <v>2043</v>
      </c>
      <c r="H112" s="500" t="s">
        <v>2044</v>
      </c>
      <c r="I112" s="500" t="s">
        <v>2045</v>
      </c>
      <c r="J112" s="502">
        <v>1330</v>
      </c>
      <c r="K112" s="504">
        <f t="shared" si="1"/>
        <v>500000</v>
      </c>
      <c r="L112" s="504"/>
      <c r="M112" s="504"/>
      <c r="N112" s="504">
        <v>500000</v>
      </c>
      <c r="O112" s="504"/>
    </row>
    <row r="113" spans="2:17" ht="36" x14ac:dyDescent="0.3">
      <c r="B113" s="410">
        <v>108</v>
      </c>
      <c r="C113" s="411" t="e">
        <f>'Сводная информация'!#REF!</f>
        <v>#REF!</v>
      </c>
      <c r="D113" s="547" t="e">
        <f>'Сводная информация'!#REF!</f>
        <v>#REF!</v>
      </c>
      <c r="E113" s="412" t="e">
        <f>'Сводная информация'!#REF!</f>
        <v>#REF!</v>
      </c>
      <c r="F113" s="500" t="e">
        <f>'Сводная информация'!#REF!</f>
        <v>#REF!</v>
      </c>
      <c r="G113" s="500" t="s">
        <v>2046</v>
      </c>
      <c r="H113" s="500" t="s">
        <v>2047</v>
      </c>
      <c r="I113" s="500" t="s">
        <v>2048</v>
      </c>
      <c r="J113" s="502">
        <v>588</v>
      </c>
      <c r="K113" s="504">
        <f t="shared" si="1"/>
        <v>500000</v>
      </c>
      <c r="L113" s="504"/>
      <c r="M113" s="504"/>
      <c r="N113" s="504">
        <v>500000</v>
      </c>
      <c r="O113" s="504"/>
    </row>
    <row r="114" spans="2:17" ht="48" x14ac:dyDescent="0.3">
      <c r="B114" s="410">
        <v>109</v>
      </c>
      <c r="C114" s="411" t="e">
        <f>'Сводная информация'!#REF!</f>
        <v>#REF!</v>
      </c>
      <c r="D114" s="547" t="e">
        <f>'Сводная информация'!#REF!</f>
        <v>#REF!</v>
      </c>
      <c r="E114" s="412" t="e">
        <f>'Сводная информация'!#REF!</f>
        <v>#REF!</v>
      </c>
      <c r="F114" s="500" t="e">
        <f>'Сводная информация'!#REF!</f>
        <v>#REF!</v>
      </c>
      <c r="G114" s="500" t="s">
        <v>2049</v>
      </c>
      <c r="H114" s="500" t="s">
        <v>2050</v>
      </c>
      <c r="I114" s="500" t="s">
        <v>2051</v>
      </c>
      <c r="J114" s="502">
        <v>720</v>
      </c>
      <c r="K114" s="504">
        <f t="shared" si="1"/>
        <v>500000</v>
      </c>
      <c r="L114" s="504"/>
      <c r="M114" s="504"/>
      <c r="N114" s="504">
        <v>500000</v>
      </c>
      <c r="O114" s="504"/>
    </row>
    <row r="115" spans="2:17" ht="36" x14ac:dyDescent="0.3">
      <c r="B115" s="410">
        <v>110</v>
      </c>
      <c r="C115" s="411" t="e">
        <f>'Сводная информация'!#REF!</f>
        <v>#REF!</v>
      </c>
      <c r="D115" s="547" t="e">
        <f>'Сводная информация'!#REF!</f>
        <v>#REF!</v>
      </c>
      <c r="E115" s="412" t="e">
        <f>'Сводная информация'!#REF!</f>
        <v>#REF!</v>
      </c>
      <c r="F115" s="500" t="e">
        <f>'Сводная информация'!#REF!</f>
        <v>#REF!</v>
      </c>
      <c r="G115" s="500" t="s">
        <v>2052</v>
      </c>
      <c r="H115" s="500" t="s">
        <v>2053</v>
      </c>
      <c r="I115" s="500" t="s">
        <v>2048</v>
      </c>
      <c r="J115" s="502">
        <v>118</v>
      </c>
      <c r="K115" s="504">
        <f t="shared" si="1"/>
        <v>400000</v>
      </c>
      <c r="L115" s="504"/>
      <c r="M115" s="504"/>
      <c r="N115" s="504">
        <v>400000</v>
      </c>
      <c r="O115" s="504"/>
    </row>
    <row r="116" spans="2:17" ht="36" x14ac:dyDescent="0.3">
      <c r="B116" s="410">
        <v>111</v>
      </c>
      <c r="C116" s="411" t="e">
        <f>'Сводная информация'!#REF!</f>
        <v>#REF!</v>
      </c>
      <c r="D116" s="547" t="e">
        <f>'Сводная информация'!#REF!</f>
        <v>#REF!</v>
      </c>
      <c r="E116" s="412" t="e">
        <f>'Сводная информация'!#REF!</f>
        <v>#REF!</v>
      </c>
      <c r="F116" s="500" t="e">
        <f>'Сводная информация'!#REF!</f>
        <v>#REF!</v>
      </c>
      <c r="G116" s="500" t="s">
        <v>2054</v>
      </c>
      <c r="H116" s="500" t="s">
        <v>2055</v>
      </c>
      <c r="I116" s="500" t="s">
        <v>2045</v>
      </c>
      <c r="J116" s="502">
        <v>500</v>
      </c>
      <c r="K116" s="504">
        <f t="shared" si="1"/>
        <v>400000</v>
      </c>
      <c r="L116" s="504"/>
      <c r="M116" s="504"/>
      <c r="N116" s="504">
        <v>400000</v>
      </c>
      <c r="O116" s="504"/>
    </row>
    <row r="117" spans="2:17" ht="48" x14ac:dyDescent="0.3">
      <c r="B117" s="410">
        <v>112</v>
      </c>
      <c r="C117" s="411" t="e">
        <f>'Сводная информация'!#REF!</f>
        <v>#REF!</v>
      </c>
      <c r="D117" s="547" t="e">
        <f>'Сводная информация'!#REF!</f>
        <v>#REF!</v>
      </c>
      <c r="E117" s="412" t="e">
        <f>'Сводная информация'!#REF!</f>
        <v>#REF!</v>
      </c>
      <c r="F117" s="500" t="e">
        <f>'Сводная информация'!#REF!</f>
        <v>#REF!</v>
      </c>
      <c r="G117" s="543" t="s">
        <v>2056</v>
      </c>
      <c r="H117" s="543" t="s">
        <v>2057</v>
      </c>
      <c r="I117" s="543" t="s">
        <v>2058</v>
      </c>
      <c r="J117" s="540">
        <v>1800</v>
      </c>
      <c r="K117" s="504">
        <f t="shared" si="1"/>
        <v>800000</v>
      </c>
      <c r="L117" s="504"/>
      <c r="M117" s="504"/>
      <c r="N117" s="504">
        <v>800000</v>
      </c>
      <c r="O117" s="504"/>
    </row>
    <row r="118" spans="2:17" x14ac:dyDescent="0.3">
      <c r="B118" s="410">
        <v>113</v>
      </c>
      <c r="C118" s="411" t="e">
        <f>'Сводная информация'!#REF!</f>
        <v>#REF!</v>
      </c>
      <c r="D118" s="547" t="e">
        <f>'Сводная информация'!#REF!</f>
        <v>#REF!</v>
      </c>
      <c r="E118" s="412" t="e">
        <f>'Сводная информация'!#REF!</f>
        <v>#REF!</v>
      </c>
      <c r="F118" s="500" t="e">
        <f>'Сводная информация'!#REF!</f>
        <v>#REF!</v>
      </c>
      <c r="G118" s="545"/>
      <c r="H118" s="545"/>
      <c r="I118" s="545"/>
      <c r="J118" s="541"/>
      <c r="K118" s="504">
        <f t="shared" si="1"/>
        <v>800000</v>
      </c>
      <c r="L118" s="504"/>
      <c r="M118" s="504"/>
      <c r="N118" s="504">
        <v>800000</v>
      </c>
      <c r="O118" s="504"/>
    </row>
    <row r="119" spans="2:17" x14ac:dyDescent="0.3">
      <c r="B119" s="410">
        <v>114</v>
      </c>
      <c r="C119" s="411" t="e">
        <f>'Сводная информация'!#REF!</f>
        <v>#REF!</v>
      </c>
      <c r="D119" s="547" t="e">
        <f>'Сводная информация'!#REF!</f>
        <v>#REF!</v>
      </c>
      <c r="E119" s="412" t="e">
        <f>'Сводная информация'!#REF!</f>
        <v>#REF!</v>
      </c>
      <c r="F119" s="500" t="e">
        <f>'Сводная информация'!#REF!</f>
        <v>#REF!</v>
      </c>
      <c r="G119" s="544"/>
      <c r="H119" s="544"/>
      <c r="I119" s="544"/>
      <c r="J119" s="542"/>
      <c r="K119" s="504">
        <f t="shared" si="1"/>
        <v>800000</v>
      </c>
      <c r="L119" s="504"/>
      <c r="M119" s="504"/>
      <c r="N119" s="504">
        <v>800000</v>
      </c>
      <c r="O119" s="504"/>
    </row>
    <row r="120" spans="2:17" x14ac:dyDescent="0.3">
      <c r="B120" s="410">
        <v>115</v>
      </c>
      <c r="C120" s="411"/>
      <c r="D120" s="411"/>
      <c r="E120" s="412"/>
      <c r="F120" s="500"/>
      <c r="G120" s="500"/>
      <c r="H120" s="500"/>
      <c r="I120" s="500"/>
      <c r="J120" s="307"/>
      <c r="K120" s="504"/>
      <c r="L120" s="504"/>
      <c r="M120" s="504"/>
      <c r="N120" s="504"/>
      <c r="O120" s="504"/>
      <c r="Q120" s="447"/>
    </row>
    <row r="121" spans="2:17" x14ac:dyDescent="0.3">
      <c r="B121" s="410">
        <v>116</v>
      </c>
      <c r="C121" s="411"/>
      <c r="D121" s="411"/>
      <c r="E121" s="412"/>
      <c r="F121" s="500"/>
      <c r="G121" s="500"/>
      <c r="H121" s="500"/>
      <c r="I121" s="500"/>
      <c r="J121" s="307"/>
      <c r="K121" s="504"/>
      <c r="L121" s="504"/>
      <c r="M121" s="504"/>
      <c r="N121" s="504"/>
      <c r="O121" s="504"/>
      <c r="Q121" s="447"/>
    </row>
    <row r="122" spans="2:17" x14ac:dyDescent="0.3">
      <c r="B122" s="410">
        <f t="shared" ref="B122" si="2">B121+1</f>
        <v>117</v>
      </c>
      <c r="C122" s="408"/>
      <c r="D122" s="406"/>
      <c r="E122" s="413" t="e">
        <f>SUM(E6:E121)</f>
        <v>#REF!</v>
      </c>
      <c r="F122" s="500"/>
      <c r="G122" s="500"/>
      <c r="H122" s="500"/>
      <c r="I122" s="500"/>
      <c r="J122" s="508">
        <f>SUM(J6:J121)</f>
        <v>91981.2</v>
      </c>
      <c r="K122" s="509">
        <f>SUM(K6:K121)</f>
        <v>113350000</v>
      </c>
      <c r="L122" s="510">
        <f t="shared" ref="L122:O122" si="3">SUM(L6:L121)</f>
        <v>4900000</v>
      </c>
      <c r="M122" s="510">
        <f t="shared" si="3"/>
        <v>1000000</v>
      </c>
      <c r="N122" s="510">
        <f t="shared" si="3"/>
        <v>107450000</v>
      </c>
      <c r="O122" s="510">
        <f t="shared" si="3"/>
        <v>0</v>
      </c>
    </row>
    <row r="126" spans="2:17" x14ac:dyDescent="0.3">
      <c r="E126" s="450" t="e">
        <f>'Сводная информация'!#REF!-'Реестр АоТП!'!E122</f>
        <v>#REF!</v>
      </c>
    </row>
  </sheetData>
  <autoFilter ref="A5:U121" xr:uid="{C21070E1-0615-4CB6-AABC-9E6BB75F0B43}"/>
  <mergeCells count="25">
    <mergeCell ref="G66:G67"/>
    <mergeCell ref="H66:H67"/>
    <mergeCell ref="I66:I67"/>
    <mergeCell ref="J66:J68"/>
    <mergeCell ref="B2:O2"/>
    <mergeCell ref="J6:J38"/>
    <mergeCell ref="J39:J43"/>
    <mergeCell ref="J44:J49"/>
    <mergeCell ref="J50:J61"/>
    <mergeCell ref="G74:G75"/>
    <mergeCell ref="H74:H75"/>
    <mergeCell ref="I74:I75"/>
    <mergeCell ref="J74:J75"/>
    <mergeCell ref="G76:G78"/>
    <mergeCell ref="H76:H78"/>
    <mergeCell ref="I76:I78"/>
    <mergeCell ref="J76:J78"/>
    <mergeCell ref="G82:G86"/>
    <mergeCell ref="H82:H86"/>
    <mergeCell ref="I82:I86"/>
    <mergeCell ref="J82:J86"/>
    <mergeCell ref="G87:G88"/>
    <mergeCell ref="H87:H88"/>
    <mergeCell ref="I87:I88"/>
    <mergeCell ref="J87:J8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4:J30"/>
  <sheetViews>
    <sheetView topLeftCell="A7" workbookViewId="0">
      <selection activeCell="B16" sqref="B16"/>
    </sheetView>
  </sheetViews>
  <sheetFormatPr defaultRowHeight="14.4" x14ac:dyDescent="0.3"/>
  <cols>
    <col min="4" max="5" width="29.88671875" customWidth="1"/>
    <col min="6" max="6" width="37.44140625" customWidth="1"/>
    <col min="7" max="10" width="19.44140625" customWidth="1"/>
    <col min="11" max="11" width="28.44140625" customWidth="1"/>
  </cols>
  <sheetData>
    <row r="4" spans="2:10" ht="21" x14ac:dyDescent="0.4">
      <c r="E4" s="343" t="s">
        <v>808</v>
      </c>
    </row>
    <row r="7" spans="2:10" ht="45.75" customHeight="1" x14ac:dyDescent="0.3">
      <c r="B7" s="183" t="s">
        <v>814</v>
      </c>
      <c r="C7" s="29" t="s">
        <v>807</v>
      </c>
      <c r="D7" s="345" t="s">
        <v>809</v>
      </c>
      <c r="E7" s="345" t="s">
        <v>810</v>
      </c>
      <c r="F7" s="346" t="s">
        <v>811</v>
      </c>
      <c r="G7" s="344" t="s">
        <v>555</v>
      </c>
      <c r="H7" s="344" t="s">
        <v>567</v>
      </c>
      <c r="I7" s="344" t="s">
        <v>559</v>
      </c>
      <c r="J7" s="344" t="s">
        <v>699</v>
      </c>
    </row>
    <row r="8" spans="2:10" x14ac:dyDescent="0.3">
      <c r="C8" s="300">
        <v>1</v>
      </c>
      <c r="D8" s="199"/>
      <c r="E8" s="307"/>
      <c r="F8" s="307"/>
      <c r="G8" s="307"/>
      <c r="H8" s="307"/>
      <c r="I8" s="307"/>
      <c r="J8" s="307"/>
    </row>
    <row r="9" spans="2:10" x14ac:dyDescent="0.3">
      <c r="C9" s="300">
        <v>2</v>
      </c>
      <c r="D9" s="199"/>
      <c r="E9" s="307"/>
      <c r="F9" s="307"/>
      <c r="G9" s="307"/>
      <c r="H9" s="307"/>
      <c r="I9" s="307"/>
      <c r="J9" s="307"/>
    </row>
    <row r="10" spans="2:10" x14ac:dyDescent="0.3">
      <c r="C10" s="300">
        <v>3</v>
      </c>
      <c r="D10" s="199"/>
      <c r="E10" s="307"/>
      <c r="F10" s="307"/>
      <c r="G10" s="307"/>
      <c r="H10" s="307"/>
      <c r="I10" s="307"/>
      <c r="J10" s="307"/>
    </row>
    <row r="11" spans="2:10" x14ac:dyDescent="0.3">
      <c r="C11" s="300">
        <v>4</v>
      </c>
      <c r="D11" s="199"/>
      <c r="E11" s="307"/>
      <c r="F11" s="307"/>
      <c r="G11" s="307"/>
      <c r="H11" s="307"/>
      <c r="I11" s="307"/>
      <c r="J11" s="307"/>
    </row>
    <row r="12" spans="2:10" x14ac:dyDescent="0.3">
      <c r="C12" s="300">
        <v>5</v>
      </c>
      <c r="D12" s="199"/>
      <c r="E12" s="307"/>
      <c r="F12" s="307"/>
      <c r="G12" s="307"/>
      <c r="H12" s="307"/>
      <c r="I12" s="307"/>
      <c r="J12" s="307"/>
    </row>
    <row r="13" spans="2:10" x14ac:dyDescent="0.3">
      <c r="C13" s="300">
        <v>6</v>
      </c>
      <c r="D13" s="199"/>
      <c r="E13" s="307"/>
      <c r="F13" s="307"/>
      <c r="G13" s="307"/>
      <c r="H13" s="307"/>
      <c r="I13" s="307"/>
      <c r="J13" s="307"/>
    </row>
    <row r="14" spans="2:10" x14ac:dyDescent="0.3">
      <c r="C14" s="300">
        <v>7</v>
      </c>
      <c r="D14" s="199"/>
      <c r="E14" s="307"/>
      <c r="F14" s="307"/>
      <c r="G14" s="307"/>
      <c r="H14" s="307"/>
      <c r="I14" s="307"/>
      <c r="J14" s="307"/>
    </row>
    <row r="15" spans="2:10" x14ac:dyDescent="0.3">
      <c r="C15" s="300">
        <v>8</v>
      </c>
      <c r="D15" s="199"/>
      <c r="E15" s="307"/>
      <c r="F15" s="307"/>
      <c r="G15" s="307"/>
      <c r="H15" s="307"/>
      <c r="I15" s="307"/>
      <c r="J15" s="307"/>
    </row>
    <row r="16" spans="2:10" x14ac:dyDescent="0.3">
      <c r="C16" s="300">
        <v>9</v>
      </c>
      <c r="D16" s="199"/>
      <c r="E16" s="307"/>
      <c r="F16" s="307"/>
      <c r="G16" s="307"/>
      <c r="H16" s="307"/>
      <c r="I16" s="307"/>
      <c r="J16" s="307"/>
    </row>
    <row r="17" spans="3:10" x14ac:dyDescent="0.3">
      <c r="C17" s="300">
        <v>10</v>
      </c>
      <c r="D17" s="199"/>
      <c r="E17" s="307"/>
      <c r="F17" s="307"/>
      <c r="G17" s="307"/>
      <c r="H17" s="307"/>
      <c r="I17" s="307"/>
      <c r="J17" s="307"/>
    </row>
    <row r="18" spans="3:10" x14ac:dyDescent="0.3">
      <c r="C18" s="300">
        <v>11</v>
      </c>
      <c r="D18" s="199"/>
      <c r="E18" s="307"/>
      <c r="F18" s="307"/>
      <c r="G18" s="307"/>
      <c r="H18" s="307"/>
      <c r="I18" s="307"/>
      <c r="J18" s="307"/>
    </row>
    <row r="19" spans="3:10" x14ac:dyDescent="0.3">
      <c r="C19" s="300">
        <v>12</v>
      </c>
      <c r="D19" s="199"/>
      <c r="E19" s="307"/>
      <c r="F19" s="307"/>
      <c r="G19" s="307"/>
      <c r="H19" s="307"/>
      <c r="I19" s="307"/>
      <c r="J19" s="307"/>
    </row>
    <row r="20" spans="3:10" x14ac:dyDescent="0.3">
      <c r="C20" s="300">
        <v>13</v>
      </c>
      <c r="D20" s="199"/>
      <c r="E20" s="307"/>
      <c r="F20" s="307"/>
      <c r="G20" s="307"/>
      <c r="H20" s="307"/>
      <c r="I20" s="307"/>
      <c r="J20" s="307"/>
    </row>
    <row r="21" spans="3:10" x14ac:dyDescent="0.3">
      <c r="C21" s="300">
        <v>14</v>
      </c>
      <c r="D21" s="199"/>
      <c r="E21" s="307"/>
      <c r="F21" s="307"/>
      <c r="G21" s="307"/>
      <c r="H21" s="307"/>
      <c r="I21" s="307"/>
      <c r="J21" s="307"/>
    </row>
    <row r="22" spans="3:10" x14ac:dyDescent="0.3">
      <c r="C22" s="300">
        <v>15</v>
      </c>
      <c r="D22" s="199"/>
      <c r="E22" s="307"/>
      <c r="F22" s="307"/>
      <c r="G22" s="307"/>
      <c r="H22" s="307"/>
      <c r="I22" s="307"/>
      <c r="J22" s="307"/>
    </row>
    <row r="23" spans="3:10" x14ac:dyDescent="0.3">
      <c r="C23" s="300">
        <v>16</v>
      </c>
      <c r="D23" s="199"/>
      <c r="E23" s="307"/>
      <c r="F23" s="307"/>
      <c r="G23" s="307"/>
      <c r="H23" s="307"/>
      <c r="I23" s="307"/>
      <c r="J23" s="307"/>
    </row>
    <row r="24" spans="3:10" x14ac:dyDescent="0.3">
      <c r="C24" s="300">
        <v>17</v>
      </c>
      <c r="D24" s="199"/>
      <c r="E24" s="307"/>
      <c r="F24" s="307"/>
      <c r="G24" s="307"/>
      <c r="H24" s="307"/>
      <c r="I24" s="307"/>
      <c r="J24" s="307"/>
    </row>
    <row r="25" spans="3:10" x14ac:dyDescent="0.3">
      <c r="C25" s="300">
        <v>18</v>
      </c>
      <c r="D25" s="199"/>
      <c r="E25" s="307"/>
      <c r="F25" s="307"/>
      <c r="G25" s="307"/>
      <c r="H25" s="307"/>
      <c r="I25" s="307"/>
      <c r="J25" s="307"/>
    </row>
    <row r="26" spans="3:10" x14ac:dyDescent="0.3">
      <c r="C26" s="300">
        <v>19</v>
      </c>
      <c r="D26" s="199"/>
      <c r="E26" s="307"/>
      <c r="F26" s="307"/>
      <c r="G26" s="307"/>
      <c r="H26" s="307"/>
      <c r="I26" s="307"/>
      <c r="J26" s="307"/>
    </row>
    <row r="27" spans="3:10" x14ac:dyDescent="0.3">
      <c r="C27" s="300">
        <v>20</v>
      </c>
      <c r="D27" s="199"/>
      <c r="E27" s="307"/>
      <c r="F27" s="307"/>
      <c r="G27" s="307"/>
      <c r="H27" s="307"/>
      <c r="I27" s="307"/>
      <c r="J27" s="307"/>
    </row>
    <row r="28" spans="3:10" x14ac:dyDescent="0.3">
      <c r="C28" s="300">
        <v>21</v>
      </c>
      <c r="D28" s="199"/>
      <c r="E28" s="307"/>
      <c r="F28" s="307"/>
      <c r="G28" s="307"/>
      <c r="H28" s="307"/>
      <c r="I28" s="307"/>
      <c r="J28" s="307"/>
    </row>
    <row r="29" spans="3:10" x14ac:dyDescent="0.3">
      <c r="C29" s="300">
        <v>22</v>
      </c>
      <c r="D29" s="199"/>
      <c r="E29" s="307"/>
      <c r="F29" s="307"/>
      <c r="G29" s="307"/>
      <c r="H29" s="307"/>
      <c r="I29" s="307"/>
      <c r="J29" s="307"/>
    </row>
    <row r="30" spans="3:10" x14ac:dyDescent="0.3">
      <c r="C30" s="300">
        <v>23</v>
      </c>
      <c r="D30" s="199"/>
      <c r="E30" s="307"/>
      <c r="F30" s="307"/>
      <c r="G30" s="307"/>
      <c r="H30" s="307"/>
      <c r="I30" s="307"/>
      <c r="J30" s="307"/>
    </row>
  </sheetData>
  <pageMargins left="0" right="0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A1:M60"/>
  <sheetViews>
    <sheetView topLeftCell="A41" workbookViewId="0">
      <selection activeCell="F45" sqref="F45"/>
    </sheetView>
  </sheetViews>
  <sheetFormatPr defaultColWidth="9.109375" defaultRowHeight="13.8" x14ac:dyDescent="0.25"/>
  <cols>
    <col min="1" max="1" width="9.109375" style="79"/>
    <col min="2" max="2" width="10.88671875" style="79" customWidth="1"/>
    <col min="3" max="3" width="9.109375" style="79" customWidth="1"/>
    <col min="4" max="4" width="9.109375" style="83"/>
    <col min="5" max="5" width="12.88671875" style="79" customWidth="1"/>
    <col min="6" max="6" width="12.6640625" style="84" customWidth="1"/>
    <col min="7" max="7" width="14.44140625" style="84" customWidth="1"/>
    <col min="8" max="8" width="0" style="84" hidden="1" customWidth="1"/>
    <col min="9" max="9" width="12.6640625" style="84" hidden="1" customWidth="1"/>
    <col min="10" max="10" width="14.44140625" style="84" hidden="1" customWidth="1"/>
    <col min="11" max="16384" width="9.109375" style="79"/>
  </cols>
  <sheetData>
    <row r="1" spans="1:10" ht="15.6" hidden="1" x14ac:dyDescent="0.3">
      <c r="A1" s="75"/>
      <c r="B1" s="75"/>
      <c r="C1" s="75"/>
      <c r="D1" s="76"/>
      <c r="E1" s="861" t="s">
        <v>315</v>
      </c>
      <c r="F1" s="861"/>
      <c r="G1" s="861"/>
      <c r="H1" s="862" t="s">
        <v>315</v>
      </c>
      <c r="I1" s="862"/>
      <c r="J1" s="862"/>
    </row>
    <row r="2" spans="1:10" ht="15.6" hidden="1" x14ac:dyDescent="0.3">
      <c r="A2" s="80"/>
      <c r="B2" s="80"/>
      <c r="C2" s="80"/>
      <c r="D2" s="81"/>
      <c r="E2" s="861" t="s">
        <v>316</v>
      </c>
      <c r="F2" s="861"/>
      <c r="G2" s="861"/>
      <c r="H2" s="862" t="s">
        <v>316</v>
      </c>
      <c r="I2" s="862"/>
      <c r="J2" s="862"/>
    </row>
    <row r="3" spans="1:10" ht="15.6" hidden="1" x14ac:dyDescent="0.25">
      <c r="A3" s="80"/>
      <c r="B3" s="80"/>
      <c r="C3" s="80"/>
      <c r="D3" s="81"/>
      <c r="E3" s="80"/>
      <c r="F3" s="82"/>
      <c r="G3" s="78"/>
      <c r="H3" s="82"/>
      <c r="I3" s="82"/>
      <c r="J3" s="78"/>
    </row>
    <row r="4" spans="1:10" hidden="1" x14ac:dyDescent="0.25"/>
    <row r="5" spans="1:10" ht="16.8" x14ac:dyDescent="0.3">
      <c r="A5" s="863" t="s">
        <v>401</v>
      </c>
      <c r="B5" s="863"/>
      <c r="C5" s="863"/>
      <c r="D5" s="863"/>
      <c r="E5" s="863"/>
      <c r="F5" s="863"/>
      <c r="G5" s="863"/>
      <c r="H5" s="863"/>
      <c r="I5" s="863"/>
      <c r="J5" s="863"/>
    </row>
    <row r="6" spans="1:10" ht="5.25" customHeight="1" x14ac:dyDescent="0.3">
      <c r="A6" s="860"/>
      <c r="B6" s="860"/>
      <c r="C6" s="860"/>
      <c r="D6" s="860"/>
      <c r="E6" s="860"/>
      <c r="F6" s="860"/>
      <c r="G6" s="860"/>
      <c r="H6" s="87"/>
      <c r="I6" s="87"/>
      <c r="J6" s="87"/>
    </row>
    <row r="7" spans="1:10" ht="16.8" x14ac:dyDescent="0.3">
      <c r="A7" s="863" t="s">
        <v>317</v>
      </c>
      <c r="B7" s="863"/>
      <c r="C7" s="863"/>
      <c r="D7" s="863"/>
      <c r="E7" s="863"/>
      <c r="F7" s="863"/>
      <c r="G7" s="863"/>
      <c r="H7" s="863"/>
      <c r="I7" s="863"/>
      <c r="J7" s="863"/>
    </row>
    <row r="8" spans="1:10" ht="16.8" x14ac:dyDescent="0.3">
      <c r="A8" s="863" t="s">
        <v>318</v>
      </c>
      <c r="B8" s="863"/>
      <c r="C8" s="863"/>
      <c r="D8" s="863"/>
      <c r="E8" s="863"/>
      <c r="F8" s="863"/>
      <c r="G8" s="863"/>
      <c r="H8" s="863"/>
      <c r="I8" s="863"/>
      <c r="J8" s="863"/>
    </row>
    <row r="9" spans="1:10" ht="16.8" x14ac:dyDescent="0.3">
      <c r="A9" s="863" t="s">
        <v>319</v>
      </c>
      <c r="B9" s="863"/>
      <c r="C9" s="863"/>
      <c r="D9" s="863"/>
      <c r="E9" s="863"/>
      <c r="F9" s="863"/>
      <c r="G9" s="863"/>
      <c r="H9" s="863"/>
      <c r="I9" s="863"/>
      <c r="J9" s="863"/>
    </row>
    <row r="10" spans="1:10" ht="12.75" customHeight="1" x14ac:dyDescent="0.3">
      <c r="A10" s="85"/>
      <c r="B10" s="85"/>
      <c r="C10" s="85"/>
      <c r="D10" s="88"/>
      <c r="E10" s="85"/>
      <c r="F10" s="89"/>
      <c r="G10" s="89"/>
      <c r="H10" s="89"/>
      <c r="I10" s="89"/>
      <c r="J10" s="89"/>
    </row>
    <row r="11" spans="1:10" ht="13.2" x14ac:dyDescent="0.25">
      <c r="A11" s="864"/>
      <c r="B11" s="865"/>
      <c r="C11" s="866" t="s">
        <v>320</v>
      </c>
      <c r="D11" s="866" t="s">
        <v>321</v>
      </c>
      <c r="E11" s="865" t="s">
        <v>322</v>
      </c>
      <c r="F11" s="864" t="s">
        <v>323</v>
      </c>
      <c r="G11" s="864"/>
      <c r="H11" s="864" t="s">
        <v>324</v>
      </c>
      <c r="I11" s="864"/>
      <c r="J11" s="864"/>
    </row>
    <row r="12" spans="1:10" ht="100.5" customHeight="1" x14ac:dyDescent="0.25">
      <c r="A12" s="864"/>
      <c r="B12" s="865"/>
      <c r="C12" s="866"/>
      <c r="D12" s="866"/>
      <c r="E12" s="865"/>
      <c r="F12" s="90" t="s">
        <v>325</v>
      </c>
      <c r="G12" s="90" t="s">
        <v>326</v>
      </c>
      <c r="H12" s="90" t="s">
        <v>322</v>
      </c>
      <c r="I12" s="90" t="s">
        <v>325</v>
      </c>
      <c r="J12" s="90" t="s">
        <v>326</v>
      </c>
    </row>
    <row r="13" spans="1:10" ht="15.6" x14ac:dyDescent="0.3">
      <c r="A13" s="864"/>
      <c r="B13" s="865"/>
      <c r="C13" s="866"/>
      <c r="D13" s="866"/>
      <c r="E13" s="91" t="s">
        <v>327</v>
      </c>
      <c r="F13" s="92" t="s">
        <v>328</v>
      </c>
      <c r="G13" s="92" t="s">
        <v>329</v>
      </c>
      <c r="H13" s="92" t="s">
        <v>327</v>
      </c>
      <c r="I13" s="92" t="s">
        <v>328</v>
      </c>
      <c r="J13" s="92" t="s">
        <v>329</v>
      </c>
    </row>
    <row r="14" spans="1:10" ht="15.6" x14ac:dyDescent="0.3">
      <c r="A14" s="93">
        <v>1</v>
      </c>
      <c r="B14" s="94"/>
      <c r="C14" s="94">
        <v>3</v>
      </c>
      <c r="D14" s="95">
        <v>4</v>
      </c>
      <c r="E14" s="94">
        <v>5</v>
      </c>
      <c r="F14" s="93">
        <v>6</v>
      </c>
      <c r="G14" s="93" t="s">
        <v>330</v>
      </c>
      <c r="H14" s="93">
        <v>5</v>
      </c>
      <c r="I14" s="93">
        <v>6</v>
      </c>
      <c r="J14" s="93" t="s">
        <v>330</v>
      </c>
    </row>
    <row r="15" spans="1:10" ht="15.6" x14ac:dyDescent="0.3">
      <c r="A15" s="867" t="s">
        <v>331</v>
      </c>
      <c r="B15" s="96">
        <v>1150</v>
      </c>
      <c r="C15" s="94" t="s">
        <v>332</v>
      </c>
      <c r="D15" s="95" t="s">
        <v>21</v>
      </c>
      <c r="E15" s="94">
        <v>800</v>
      </c>
      <c r="F15" s="97"/>
      <c r="G15" s="97">
        <f t="shared" ref="G15:G34" si="0">F15/100*E15</f>
        <v>0</v>
      </c>
      <c r="H15" s="97">
        <v>800</v>
      </c>
      <c r="I15" s="97"/>
      <c r="J15" s="97">
        <f t="shared" ref="J15:J34" si="1">I15/100*H15</f>
        <v>0</v>
      </c>
    </row>
    <row r="16" spans="1:10" ht="15.6" x14ac:dyDescent="0.3">
      <c r="A16" s="868"/>
      <c r="B16" s="96">
        <v>750</v>
      </c>
      <c r="C16" s="94">
        <v>1</v>
      </c>
      <c r="D16" s="95" t="s">
        <v>21</v>
      </c>
      <c r="E16" s="94">
        <v>600</v>
      </c>
      <c r="F16" s="97"/>
      <c r="G16" s="97">
        <f t="shared" si="0"/>
        <v>0</v>
      </c>
      <c r="H16" s="97">
        <v>600</v>
      </c>
      <c r="I16" s="97"/>
      <c r="J16" s="97">
        <f t="shared" si="1"/>
        <v>0</v>
      </c>
    </row>
    <row r="17" spans="1:10" ht="15.6" x14ac:dyDescent="0.3">
      <c r="A17" s="868"/>
      <c r="B17" s="859" t="s">
        <v>333</v>
      </c>
      <c r="C17" s="858">
        <v>1</v>
      </c>
      <c r="D17" s="95" t="s">
        <v>21</v>
      </c>
      <c r="E17" s="94">
        <v>400</v>
      </c>
      <c r="F17" s="97"/>
      <c r="G17" s="97">
        <f t="shared" si="0"/>
        <v>0</v>
      </c>
      <c r="H17" s="97">
        <v>400</v>
      </c>
      <c r="I17" s="97"/>
      <c r="J17" s="97">
        <f t="shared" si="1"/>
        <v>0</v>
      </c>
    </row>
    <row r="18" spans="1:10" ht="15.6" x14ac:dyDescent="0.3">
      <c r="A18" s="868"/>
      <c r="B18" s="859"/>
      <c r="C18" s="858"/>
      <c r="D18" s="95" t="s">
        <v>22</v>
      </c>
      <c r="E18" s="94">
        <v>300</v>
      </c>
      <c r="F18" s="97"/>
      <c r="G18" s="97">
        <f t="shared" si="0"/>
        <v>0</v>
      </c>
      <c r="H18" s="97">
        <v>300</v>
      </c>
      <c r="I18" s="97"/>
      <c r="J18" s="97">
        <f t="shared" si="1"/>
        <v>0</v>
      </c>
    </row>
    <row r="19" spans="1:10" ht="15.6" x14ac:dyDescent="0.3">
      <c r="A19" s="868"/>
      <c r="B19" s="859">
        <v>330</v>
      </c>
      <c r="C19" s="858">
        <v>1</v>
      </c>
      <c r="D19" s="95" t="s">
        <v>21</v>
      </c>
      <c r="E19" s="94">
        <v>230</v>
      </c>
      <c r="F19" s="97"/>
      <c r="G19" s="97">
        <f t="shared" si="0"/>
        <v>0</v>
      </c>
      <c r="H19" s="97">
        <v>230</v>
      </c>
      <c r="I19" s="97"/>
      <c r="J19" s="97">
        <f t="shared" si="1"/>
        <v>0</v>
      </c>
    </row>
    <row r="20" spans="1:10" ht="15.6" x14ac:dyDescent="0.3">
      <c r="A20" s="868"/>
      <c r="B20" s="859"/>
      <c r="C20" s="858"/>
      <c r="D20" s="95" t="s">
        <v>22</v>
      </c>
      <c r="E20" s="94">
        <v>170</v>
      </c>
      <c r="F20" s="97"/>
      <c r="G20" s="97">
        <f t="shared" si="0"/>
        <v>0</v>
      </c>
      <c r="H20" s="97">
        <v>170</v>
      </c>
      <c r="I20" s="97"/>
      <c r="J20" s="97">
        <f t="shared" si="1"/>
        <v>0</v>
      </c>
    </row>
    <row r="21" spans="1:10" ht="15.6" x14ac:dyDescent="0.3">
      <c r="A21" s="868"/>
      <c r="B21" s="859"/>
      <c r="C21" s="858">
        <v>2</v>
      </c>
      <c r="D21" s="95" t="s">
        <v>21</v>
      </c>
      <c r="E21" s="94">
        <v>290</v>
      </c>
      <c r="F21" s="97"/>
      <c r="G21" s="97">
        <f t="shared" si="0"/>
        <v>0</v>
      </c>
      <c r="H21" s="97">
        <v>290</v>
      </c>
      <c r="I21" s="97"/>
      <c r="J21" s="97">
        <f t="shared" si="1"/>
        <v>0</v>
      </c>
    </row>
    <row r="22" spans="1:10" ht="15.6" x14ac:dyDescent="0.3">
      <c r="A22" s="868"/>
      <c r="B22" s="859"/>
      <c r="C22" s="858"/>
      <c r="D22" s="95" t="s">
        <v>22</v>
      </c>
      <c r="E22" s="94">
        <v>210</v>
      </c>
      <c r="F22" s="97"/>
      <c r="G22" s="97">
        <f t="shared" si="0"/>
        <v>0</v>
      </c>
      <c r="H22" s="97">
        <v>210</v>
      </c>
      <c r="I22" s="97"/>
      <c r="J22" s="97">
        <f t="shared" si="1"/>
        <v>0</v>
      </c>
    </row>
    <row r="23" spans="1:10" ht="15.6" x14ac:dyDescent="0.3">
      <c r="A23" s="868"/>
      <c r="B23" s="859">
        <v>220</v>
      </c>
      <c r="C23" s="858">
        <v>1</v>
      </c>
      <c r="D23" s="95" t="s">
        <v>25</v>
      </c>
      <c r="E23" s="94">
        <v>260</v>
      </c>
      <c r="F23" s="97"/>
      <c r="G23" s="97">
        <f t="shared" si="0"/>
        <v>0</v>
      </c>
      <c r="H23" s="97">
        <v>260</v>
      </c>
      <c r="I23" s="97"/>
      <c r="J23" s="97">
        <f t="shared" si="1"/>
        <v>0</v>
      </c>
    </row>
    <row r="24" spans="1:10" ht="15.6" x14ac:dyDescent="0.3">
      <c r="A24" s="868"/>
      <c r="B24" s="859"/>
      <c r="C24" s="858"/>
      <c r="D24" s="95" t="s">
        <v>21</v>
      </c>
      <c r="E24" s="94">
        <v>210</v>
      </c>
      <c r="F24" s="97"/>
      <c r="G24" s="97">
        <f t="shared" si="0"/>
        <v>0</v>
      </c>
      <c r="H24" s="97">
        <v>210</v>
      </c>
      <c r="I24" s="97"/>
      <c r="J24" s="97">
        <f t="shared" si="1"/>
        <v>0</v>
      </c>
    </row>
    <row r="25" spans="1:10" ht="15.6" x14ac:dyDescent="0.3">
      <c r="A25" s="868"/>
      <c r="B25" s="859"/>
      <c r="C25" s="858"/>
      <c r="D25" s="95" t="s">
        <v>22</v>
      </c>
      <c r="E25" s="94">
        <v>140</v>
      </c>
      <c r="F25" s="97"/>
      <c r="G25" s="97">
        <f t="shared" si="0"/>
        <v>0</v>
      </c>
      <c r="H25" s="97">
        <v>140</v>
      </c>
      <c r="I25" s="97"/>
      <c r="J25" s="97">
        <f t="shared" si="1"/>
        <v>0</v>
      </c>
    </row>
    <row r="26" spans="1:10" ht="15.6" x14ac:dyDescent="0.3">
      <c r="A26" s="868"/>
      <c r="B26" s="859"/>
      <c r="C26" s="858">
        <v>2</v>
      </c>
      <c r="D26" s="95" t="s">
        <v>21</v>
      </c>
      <c r="E26" s="94">
        <v>270</v>
      </c>
      <c r="F26" s="97"/>
      <c r="G26" s="97">
        <f t="shared" si="0"/>
        <v>0</v>
      </c>
      <c r="H26" s="97">
        <v>270</v>
      </c>
      <c r="I26" s="97"/>
      <c r="J26" s="97">
        <f t="shared" si="1"/>
        <v>0</v>
      </c>
    </row>
    <row r="27" spans="1:10" ht="15.6" x14ac:dyDescent="0.3">
      <c r="A27" s="868"/>
      <c r="B27" s="859"/>
      <c r="C27" s="858"/>
      <c r="D27" s="95" t="s">
        <v>22</v>
      </c>
      <c r="E27" s="94">
        <v>180</v>
      </c>
      <c r="F27" s="97"/>
      <c r="G27" s="97">
        <f t="shared" si="0"/>
        <v>0</v>
      </c>
      <c r="H27" s="97">
        <v>180</v>
      </c>
      <c r="I27" s="97"/>
      <c r="J27" s="97">
        <f t="shared" si="1"/>
        <v>0</v>
      </c>
    </row>
    <row r="28" spans="1:10" ht="15.6" x14ac:dyDescent="0.3">
      <c r="A28" s="868"/>
      <c r="B28" s="859" t="s">
        <v>334</v>
      </c>
      <c r="C28" s="858">
        <v>1</v>
      </c>
      <c r="D28" s="95" t="s">
        <v>25</v>
      </c>
      <c r="E28" s="94">
        <v>180</v>
      </c>
      <c r="F28" s="97"/>
      <c r="G28" s="97">
        <f t="shared" si="0"/>
        <v>0</v>
      </c>
      <c r="H28" s="97">
        <v>180</v>
      </c>
      <c r="I28" s="97"/>
      <c r="J28" s="97">
        <f t="shared" si="1"/>
        <v>0</v>
      </c>
    </row>
    <row r="29" spans="1:10" ht="15.6" x14ac:dyDescent="0.3">
      <c r="A29" s="868"/>
      <c r="B29" s="859"/>
      <c r="C29" s="858"/>
      <c r="D29" s="95" t="s">
        <v>21</v>
      </c>
      <c r="E29" s="94">
        <v>160</v>
      </c>
      <c r="F29" s="97"/>
      <c r="G29" s="97">
        <f t="shared" si="0"/>
        <v>0</v>
      </c>
      <c r="H29" s="97">
        <v>160</v>
      </c>
      <c r="I29" s="97"/>
      <c r="J29" s="97">
        <f t="shared" si="1"/>
        <v>0</v>
      </c>
    </row>
    <row r="30" spans="1:10" ht="15.6" x14ac:dyDescent="0.3">
      <c r="A30" s="868"/>
      <c r="B30" s="859"/>
      <c r="C30" s="858"/>
      <c r="D30" s="95" t="s">
        <v>22</v>
      </c>
      <c r="E30" s="94">
        <v>130</v>
      </c>
      <c r="F30" s="97"/>
      <c r="G30" s="97">
        <f t="shared" si="0"/>
        <v>0</v>
      </c>
      <c r="H30" s="97">
        <v>130</v>
      </c>
      <c r="I30" s="97"/>
      <c r="J30" s="97">
        <f t="shared" si="1"/>
        <v>0</v>
      </c>
    </row>
    <row r="31" spans="1:10" ht="15.6" x14ac:dyDescent="0.3">
      <c r="A31" s="868"/>
      <c r="B31" s="859"/>
      <c r="C31" s="858">
        <v>2</v>
      </c>
      <c r="D31" s="95" t="s">
        <v>21</v>
      </c>
      <c r="E31" s="94">
        <v>190</v>
      </c>
      <c r="F31" s="97"/>
      <c r="G31" s="97">
        <f t="shared" si="0"/>
        <v>0</v>
      </c>
      <c r="H31" s="97">
        <v>190</v>
      </c>
      <c r="I31" s="97"/>
      <c r="J31" s="97">
        <f t="shared" si="1"/>
        <v>0</v>
      </c>
    </row>
    <row r="32" spans="1:10" ht="15.6" x14ac:dyDescent="0.3">
      <c r="A32" s="869"/>
      <c r="B32" s="859"/>
      <c r="C32" s="858"/>
      <c r="D32" s="95" t="s">
        <v>22</v>
      </c>
      <c r="E32" s="94">
        <v>160</v>
      </c>
      <c r="F32" s="97"/>
      <c r="G32" s="97">
        <f t="shared" si="0"/>
        <v>0</v>
      </c>
      <c r="H32" s="97">
        <v>160</v>
      </c>
      <c r="I32" s="97"/>
      <c r="J32" s="97">
        <f t="shared" si="1"/>
        <v>0</v>
      </c>
    </row>
    <row r="33" spans="1:12" ht="15.6" x14ac:dyDescent="0.3">
      <c r="A33" s="858" t="s">
        <v>335</v>
      </c>
      <c r="B33" s="96">
        <v>220</v>
      </c>
      <c r="C33" s="94" t="s">
        <v>332</v>
      </c>
      <c r="D33" s="95" t="s">
        <v>332</v>
      </c>
      <c r="E33" s="94">
        <v>3000</v>
      </c>
      <c r="F33" s="97"/>
      <c r="G33" s="97">
        <f t="shared" si="0"/>
        <v>0</v>
      </c>
      <c r="H33" s="97">
        <v>3000</v>
      </c>
      <c r="I33" s="97"/>
      <c r="J33" s="97">
        <f t="shared" si="1"/>
        <v>0</v>
      </c>
    </row>
    <row r="34" spans="1:12" ht="15.6" x14ac:dyDescent="0.3">
      <c r="A34" s="858"/>
      <c r="B34" s="96">
        <v>110</v>
      </c>
      <c r="C34" s="94" t="s">
        <v>332</v>
      </c>
      <c r="D34" s="95" t="s">
        <v>332</v>
      </c>
      <c r="E34" s="94">
        <v>2300</v>
      </c>
      <c r="F34" s="97"/>
      <c r="G34" s="97">
        <f t="shared" si="0"/>
        <v>0</v>
      </c>
      <c r="H34" s="97">
        <v>2300</v>
      </c>
      <c r="I34" s="97"/>
      <c r="J34" s="97">
        <f t="shared" si="1"/>
        <v>0</v>
      </c>
    </row>
    <row r="35" spans="1:12" s="102" customFormat="1" ht="15.6" x14ac:dyDescent="0.3">
      <c r="A35" s="98"/>
      <c r="B35" s="99" t="s">
        <v>336</v>
      </c>
      <c r="C35" s="91"/>
      <c r="D35" s="100"/>
      <c r="E35" s="91"/>
      <c r="F35" s="101">
        <f>SUM(F15:F34)</f>
        <v>0</v>
      </c>
      <c r="G35" s="101">
        <f>SUM(G15:G34)</f>
        <v>0</v>
      </c>
      <c r="H35" s="101"/>
      <c r="I35" s="101">
        <f>SUM(I15:I34)</f>
        <v>0</v>
      </c>
      <c r="J35" s="101">
        <f>SUM(J15:J34)</f>
        <v>0</v>
      </c>
    </row>
    <row r="36" spans="1:12" ht="15.6" x14ac:dyDescent="0.3">
      <c r="A36" s="867" t="s">
        <v>331</v>
      </c>
      <c r="B36" s="859">
        <v>35</v>
      </c>
      <c r="C36" s="858">
        <v>1</v>
      </c>
      <c r="D36" s="95" t="s">
        <v>25</v>
      </c>
      <c r="E36" s="94">
        <v>170</v>
      </c>
      <c r="F36" s="97"/>
      <c r="G36" s="97">
        <f t="shared" ref="G36:G45" si="2">F36/100*E36</f>
        <v>0</v>
      </c>
      <c r="H36" s="97">
        <v>170</v>
      </c>
      <c r="I36" s="97"/>
      <c r="J36" s="97">
        <f t="shared" ref="J36:J45" si="3">I36/100*H36</f>
        <v>0</v>
      </c>
    </row>
    <row r="37" spans="1:12" ht="15.6" x14ac:dyDescent="0.3">
      <c r="A37" s="868"/>
      <c r="B37" s="859"/>
      <c r="C37" s="858"/>
      <c r="D37" s="95" t="s">
        <v>21</v>
      </c>
      <c r="E37" s="94">
        <v>140</v>
      </c>
      <c r="F37" s="97"/>
      <c r="G37" s="97">
        <f t="shared" si="2"/>
        <v>0</v>
      </c>
      <c r="H37" s="97">
        <v>140</v>
      </c>
      <c r="I37" s="97"/>
      <c r="J37" s="97">
        <f t="shared" si="3"/>
        <v>0</v>
      </c>
    </row>
    <row r="38" spans="1:12" ht="15.6" x14ac:dyDescent="0.3">
      <c r="A38" s="868"/>
      <c r="B38" s="859"/>
      <c r="C38" s="858"/>
      <c r="D38" s="95" t="s">
        <v>22</v>
      </c>
      <c r="E38" s="94">
        <v>120</v>
      </c>
      <c r="F38" s="97"/>
      <c r="G38" s="97">
        <f t="shared" si="2"/>
        <v>0</v>
      </c>
      <c r="H38" s="97">
        <v>120</v>
      </c>
      <c r="I38" s="97"/>
      <c r="J38" s="97">
        <f t="shared" si="3"/>
        <v>0</v>
      </c>
    </row>
    <row r="39" spans="1:12" ht="15.6" x14ac:dyDescent="0.3">
      <c r="A39" s="868"/>
      <c r="B39" s="859"/>
      <c r="C39" s="858">
        <v>2</v>
      </c>
      <c r="D39" s="95" t="s">
        <v>21</v>
      </c>
      <c r="E39" s="94">
        <v>180</v>
      </c>
      <c r="F39" s="97"/>
      <c r="G39" s="97">
        <f t="shared" si="2"/>
        <v>0</v>
      </c>
      <c r="H39" s="97">
        <v>180</v>
      </c>
      <c r="I39" s="97"/>
      <c r="J39" s="97">
        <f t="shared" si="3"/>
        <v>0</v>
      </c>
    </row>
    <row r="40" spans="1:12" ht="15.6" x14ac:dyDescent="0.3">
      <c r="A40" s="868"/>
      <c r="B40" s="859"/>
      <c r="C40" s="858"/>
      <c r="D40" s="95" t="s">
        <v>22</v>
      </c>
      <c r="E40" s="94">
        <v>150</v>
      </c>
      <c r="F40" s="97"/>
      <c r="G40" s="97">
        <f t="shared" si="2"/>
        <v>0</v>
      </c>
      <c r="H40" s="97">
        <v>150</v>
      </c>
      <c r="I40" s="97"/>
      <c r="J40" s="97">
        <f t="shared" si="3"/>
        <v>0</v>
      </c>
    </row>
    <row r="41" spans="1:12" ht="15.6" x14ac:dyDescent="0.3">
      <c r="A41" s="868"/>
      <c r="B41" s="872" t="s">
        <v>337</v>
      </c>
      <c r="C41" s="858" t="s">
        <v>332</v>
      </c>
      <c r="D41" s="103" t="s">
        <v>25</v>
      </c>
      <c r="E41" s="94">
        <v>160</v>
      </c>
      <c r="F41" s="97"/>
      <c r="G41" s="97">
        <f t="shared" si="2"/>
        <v>0</v>
      </c>
      <c r="H41" s="97">
        <v>160</v>
      </c>
      <c r="I41" s="97"/>
      <c r="J41" s="97">
        <f t="shared" si="3"/>
        <v>0</v>
      </c>
    </row>
    <row r="42" spans="1:12" ht="45" customHeight="1" x14ac:dyDescent="0.25">
      <c r="A42" s="868"/>
      <c r="B42" s="872"/>
      <c r="C42" s="858"/>
      <c r="D42" s="103" t="s">
        <v>26</v>
      </c>
      <c r="E42" s="93">
        <v>140</v>
      </c>
      <c r="F42" s="97"/>
      <c r="G42" s="97">
        <f t="shared" si="2"/>
        <v>0</v>
      </c>
      <c r="H42" s="97">
        <v>140</v>
      </c>
      <c r="I42" s="97"/>
      <c r="J42" s="97">
        <f t="shared" si="3"/>
        <v>0</v>
      </c>
    </row>
    <row r="43" spans="1:12" ht="27.6" x14ac:dyDescent="0.25">
      <c r="A43" s="869"/>
      <c r="B43" s="872"/>
      <c r="C43" s="858"/>
      <c r="D43" s="103" t="s">
        <v>338</v>
      </c>
      <c r="E43" s="93">
        <v>110</v>
      </c>
      <c r="F43" s="97">
        <f>'ВЛ и КЛ ТСО'!T83</f>
        <v>0.15</v>
      </c>
      <c r="G43" s="97">
        <f t="shared" si="2"/>
        <v>0.16500000000000001</v>
      </c>
      <c r="H43" s="97">
        <v>110</v>
      </c>
      <c r="I43" s="97">
        <v>50.558999999999997</v>
      </c>
      <c r="J43" s="97">
        <f t="shared" si="3"/>
        <v>55.614899999999999</v>
      </c>
    </row>
    <row r="44" spans="1:12" ht="15.6" x14ac:dyDescent="0.3">
      <c r="A44" s="858" t="s">
        <v>335</v>
      </c>
      <c r="B44" s="96" t="s">
        <v>339</v>
      </c>
      <c r="C44" s="94" t="s">
        <v>332</v>
      </c>
      <c r="D44" s="95" t="s">
        <v>332</v>
      </c>
      <c r="E44" s="94">
        <v>470</v>
      </c>
      <c r="F44" s="97"/>
      <c r="G44" s="97">
        <f t="shared" si="2"/>
        <v>0</v>
      </c>
      <c r="H44" s="97">
        <v>470</v>
      </c>
      <c r="I44" s="97"/>
      <c r="J44" s="97">
        <f t="shared" si="3"/>
        <v>0</v>
      </c>
    </row>
    <row r="45" spans="1:12" ht="15.6" x14ac:dyDescent="0.3">
      <c r="A45" s="858"/>
      <c r="B45" s="104" t="s">
        <v>340</v>
      </c>
      <c r="C45" s="94" t="s">
        <v>332</v>
      </c>
      <c r="D45" s="95" t="s">
        <v>332</v>
      </c>
      <c r="E45" s="94">
        <v>350</v>
      </c>
      <c r="F45" s="97">
        <f>'ВЛ и КЛ ТСО'!Y83</f>
        <v>106.64600000000002</v>
      </c>
      <c r="G45" s="97">
        <f t="shared" si="2"/>
        <v>373.26100000000008</v>
      </c>
      <c r="H45" s="97">
        <v>350</v>
      </c>
      <c r="I45" s="97">
        <v>283.2244</v>
      </c>
      <c r="J45" s="97">
        <f t="shared" si="3"/>
        <v>991.2854000000001</v>
      </c>
    </row>
    <row r="46" spans="1:12" s="102" customFormat="1" ht="15.6" x14ac:dyDescent="0.3">
      <c r="A46" s="98"/>
      <c r="B46" s="99" t="s">
        <v>341</v>
      </c>
      <c r="C46" s="91"/>
      <c r="D46" s="100"/>
      <c r="E46" s="91"/>
      <c r="F46" s="101">
        <f>F36+F37+F38+F39+F40+F44</f>
        <v>0</v>
      </c>
      <c r="G46" s="105">
        <f>G36+G37+G38+G39+G40+G44</f>
        <v>0</v>
      </c>
      <c r="H46" s="101"/>
      <c r="I46" s="101">
        <f>I36+I37+I38+I39+I40+I44</f>
        <v>0</v>
      </c>
      <c r="J46" s="105">
        <f>J36+J37+J38+J39+J40+J44</f>
        <v>0</v>
      </c>
      <c r="L46" s="106"/>
    </row>
    <row r="47" spans="1:12" s="102" customFormat="1" ht="15.6" x14ac:dyDescent="0.3">
      <c r="A47" s="107"/>
      <c r="B47" s="99" t="s">
        <v>342</v>
      </c>
      <c r="C47" s="91"/>
      <c r="D47" s="100"/>
      <c r="E47" s="91"/>
      <c r="F47" s="101">
        <f>F41+F42+F43+F45</f>
        <v>106.79600000000002</v>
      </c>
      <c r="G47" s="105">
        <f>G41+G42+G43+G45</f>
        <v>373.4260000000001</v>
      </c>
      <c r="H47" s="101"/>
      <c r="I47" s="101">
        <f>I41+I42+I43+I45</f>
        <v>333.78340000000003</v>
      </c>
      <c r="J47" s="105">
        <f>J41+J42+J43+J45</f>
        <v>1046.9003</v>
      </c>
      <c r="L47" s="106"/>
    </row>
    <row r="48" spans="1:12" ht="15.6" x14ac:dyDescent="0.3">
      <c r="A48" s="867" t="s">
        <v>331</v>
      </c>
      <c r="B48" s="872" t="s">
        <v>343</v>
      </c>
      <c r="C48" s="858" t="s">
        <v>332</v>
      </c>
      <c r="D48" s="103" t="s">
        <v>25</v>
      </c>
      <c r="E48" s="94">
        <v>260</v>
      </c>
      <c r="F48" s="97"/>
      <c r="G48" s="97">
        <f t="shared" ref="G48:G49" si="4">F48/100*E48</f>
        <v>0</v>
      </c>
      <c r="H48" s="97">
        <v>260</v>
      </c>
      <c r="I48" s="97"/>
      <c r="J48" s="97">
        <f t="shared" ref="J48:J49" si="5">I48/100*H48</f>
        <v>0</v>
      </c>
      <c r="L48" s="108"/>
    </row>
    <row r="49" spans="1:13" ht="47.25" customHeight="1" x14ac:dyDescent="0.3">
      <c r="A49" s="868"/>
      <c r="B49" s="872"/>
      <c r="C49" s="858"/>
      <c r="D49" s="103" t="s">
        <v>26</v>
      </c>
      <c r="E49" s="93">
        <v>220</v>
      </c>
      <c r="F49" s="97"/>
      <c r="G49" s="97">
        <f t="shared" si="4"/>
        <v>0</v>
      </c>
      <c r="H49" s="97">
        <v>220</v>
      </c>
      <c r="I49" s="97"/>
      <c r="J49" s="97">
        <f t="shared" si="5"/>
        <v>0</v>
      </c>
      <c r="L49" s="108"/>
    </row>
    <row r="50" spans="1:13" ht="28.2" x14ac:dyDescent="0.3">
      <c r="A50" s="869"/>
      <c r="B50" s="872"/>
      <c r="C50" s="858"/>
      <c r="D50" s="103" t="s">
        <v>338</v>
      </c>
      <c r="E50" s="93">
        <v>150</v>
      </c>
      <c r="F50" s="109">
        <f>'ВЛ и КЛ ТСО'!V83</f>
        <v>0</v>
      </c>
      <c r="G50" s="97">
        <f>F50/100*E50</f>
        <v>0</v>
      </c>
      <c r="H50" s="97">
        <v>150</v>
      </c>
      <c r="I50" s="109">
        <v>101.417</v>
      </c>
      <c r="J50" s="97">
        <f>I50/100*H50</f>
        <v>152.12549999999999</v>
      </c>
      <c r="L50" s="108"/>
    </row>
    <row r="51" spans="1:13" ht="15.6" x14ac:dyDescent="0.3">
      <c r="A51" s="93" t="s">
        <v>335</v>
      </c>
      <c r="B51" s="110" t="s">
        <v>344</v>
      </c>
      <c r="C51" s="94" t="s">
        <v>332</v>
      </c>
      <c r="D51" s="95"/>
      <c r="E51" s="94">
        <v>270</v>
      </c>
      <c r="F51" s="97">
        <f>'ВЛ и КЛ ТСО'!Z83</f>
        <v>105.20060000000002</v>
      </c>
      <c r="G51" s="97">
        <f>F51/100*E51</f>
        <v>284.04162000000008</v>
      </c>
      <c r="H51" s="97">
        <v>270</v>
      </c>
      <c r="I51" s="97">
        <v>113.26649999999999</v>
      </c>
      <c r="J51" s="97">
        <f>I51/100*H51</f>
        <v>305.81954999999999</v>
      </c>
      <c r="L51" s="108"/>
    </row>
    <row r="52" spans="1:13" s="102" customFormat="1" ht="15.6" x14ac:dyDescent="0.3">
      <c r="A52" s="98"/>
      <c r="B52" s="99" t="s">
        <v>345</v>
      </c>
      <c r="C52" s="91"/>
      <c r="D52" s="100"/>
      <c r="E52" s="91"/>
      <c r="F52" s="101">
        <f>SUM(F48:F51)</f>
        <v>105.20060000000002</v>
      </c>
      <c r="G52" s="101">
        <f>SUM(G48:G51)</f>
        <v>284.04162000000008</v>
      </c>
      <c r="H52" s="101"/>
      <c r="I52" s="101">
        <f>SUM(I48:I51)</f>
        <v>214.68349999999998</v>
      </c>
      <c r="J52" s="101">
        <f>SUM(J48:J51)</f>
        <v>457.94504999999998</v>
      </c>
      <c r="L52" s="108"/>
      <c r="M52" s="111">
        <f>F52+F47</f>
        <v>211.99660000000006</v>
      </c>
    </row>
    <row r="53" spans="1:13" ht="25.2" customHeight="1" x14ac:dyDescent="0.25">
      <c r="A53" s="80"/>
      <c r="B53" s="80"/>
      <c r="C53" s="80"/>
      <c r="D53" s="81"/>
      <c r="E53" s="80"/>
      <c r="F53" s="82"/>
      <c r="G53" s="112"/>
      <c r="H53" s="82"/>
      <c r="I53" s="82"/>
      <c r="J53" s="112"/>
    </row>
    <row r="54" spans="1:13" x14ac:dyDescent="0.25">
      <c r="A54" s="873" t="s">
        <v>346</v>
      </c>
      <c r="B54" s="874"/>
      <c r="C54" s="874"/>
      <c r="D54" s="874"/>
      <c r="E54" s="874"/>
      <c r="F54" s="874"/>
      <c r="G54" s="874"/>
      <c r="H54" s="113"/>
      <c r="I54" s="113"/>
      <c r="J54" s="113"/>
    </row>
    <row r="55" spans="1:13" ht="15.6" hidden="1" x14ac:dyDescent="0.3">
      <c r="A55" s="875" t="s">
        <v>347</v>
      </c>
      <c r="B55" s="875"/>
      <c r="C55" s="875"/>
      <c r="D55" s="875"/>
      <c r="E55" s="114"/>
      <c r="F55" s="115" t="s">
        <v>348</v>
      </c>
      <c r="G55" s="116"/>
      <c r="H55" s="117"/>
      <c r="I55" s="115" t="s">
        <v>348</v>
      </c>
      <c r="J55" s="116"/>
    </row>
    <row r="56" spans="1:13" ht="15.6" hidden="1" x14ac:dyDescent="0.3">
      <c r="A56" s="118"/>
      <c r="B56" s="118"/>
      <c r="C56" s="118"/>
      <c r="D56" s="119"/>
      <c r="E56" s="86" t="s">
        <v>349</v>
      </c>
      <c r="F56" s="87"/>
      <c r="G56" s="116"/>
      <c r="H56" s="87" t="s">
        <v>349</v>
      </c>
      <c r="I56" s="87"/>
      <c r="J56" s="116"/>
    </row>
    <row r="57" spans="1:13" hidden="1" x14ac:dyDescent="0.25">
      <c r="A57" s="120" t="s">
        <v>350</v>
      </c>
      <c r="B57" s="80"/>
      <c r="C57" s="80"/>
      <c r="D57" s="81"/>
      <c r="E57" s="80"/>
      <c r="F57" s="82"/>
      <c r="G57" s="82"/>
      <c r="H57" s="82"/>
      <c r="I57" s="82"/>
      <c r="J57" s="82"/>
    </row>
    <row r="58" spans="1:13" s="80" customFormat="1" ht="56.25" customHeight="1" x14ac:dyDescent="0.25">
      <c r="A58" s="870" t="s">
        <v>214</v>
      </c>
      <c r="B58" s="870"/>
      <c r="C58" s="870"/>
      <c r="D58" s="870"/>
      <c r="E58" s="121"/>
      <c r="F58" s="871" t="s">
        <v>402</v>
      </c>
      <c r="G58" s="871"/>
      <c r="H58" s="82"/>
      <c r="I58" s="123" t="s">
        <v>351</v>
      </c>
    </row>
    <row r="59" spans="1:13" ht="15.6" x14ac:dyDescent="0.3">
      <c r="A59" s="124"/>
      <c r="B59" s="125"/>
      <c r="C59" s="125"/>
      <c r="D59" s="125"/>
      <c r="E59" s="126"/>
      <c r="F59" s="127"/>
      <c r="J59" s="126"/>
    </row>
    <row r="60" spans="1:13" ht="17.399999999999999" x14ac:dyDescent="0.25">
      <c r="A60" s="870"/>
      <c r="B60" s="870"/>
      <c r="C60" s="870"/>
      <c r="D60" s="870"/>
      <c r="E60" s="121"/>
      <c r="F60" s="122"/>
      <c r="J60" s="123" t="s">
        <v>352</v>
      </c>
    </row>
  </sheetData>
  <mergeCells count="44">
    <mergeCell ref="A33:A34"/>
    <mergeCell ref="A36:A43"/>
    <mergeCell ref="B36:B40"/>
    <mergeCell ref="C36:C38"/>
    <mergeCell ref="C39:C40"/>
    <mergeCell ref="B41:B43"/>
    <mergeCell ref="C41:C43"/>
    <mergeCell ref="A58:D58"/>
    <mergeCell ref="A60:D60"/>
    <mergeCell ref="F58:G58"/>
    <mergeCell ref="A44:A45"/>
    <mergeCell ref="A48:A50"/>
    <mergeCell ref="B48:B50"/>
    <mergeCell ref="C48:C50"/>
    <mergeCell ref="A54:G54"/>
    <mergeCell ref="A55:D55"/>
    <mergeCell ref="B28:B32"/>
    <mergeCell ref="A7:J7"/>
    <mergeCell ref="A8:J8"/>
    <mergeCell ref="A9:J9"/>
    <mergeCell ref="A11:A13"/>
    <mergeCell ref="B11:B13"/>
    <mergeCell ref="C11:C13"/>
    <mergeCell ref="D11:D13"/>
    <mergeCell ref="E11:E12"/>
    <mergeCell ref="F11:G11"/>
    <mergeCell ref="H11:J11"/>
    <mergeCell ref="C28:C30"/>
    <mergeCell ref="C31:C32"/>
    <mergeCell ref="A15:A32"/>
    <mergeCell ref="B23:B27"/>
    <mergeCell ref="B17:B18"/>
    <mergeCell ref="A6:G6"/>
    <mergeCell ref="E1:G1"/>
    <mergeCell ref="H1:J1"/>
    <mergeCell ref="E2:G2"/>
    <mergeCell ref="H2:J2"/>
    <mergeCell ref="A5:J5"/>
    <mergeCell ref="C26:C27"/>
    <mergeCell ref="C17:C18"/>
    <mergeCell ref="B19:B22"/>
    <mergeCell ref="C19:C20"/>
    <mergeCell ref="C21:C22"/>
    <mergeCell ref="C23:C25"/>
  </mergeCells>
  <printOptions horizontalCentered="1"/>
  <pageMargins left="0.19685039370078741" right="0.19685039370078741" top="0.35433070866141736" bottom="0.15748031496062992" header="0.31496062992125984" footer="0.31496062992125984"/>
  <pageSetup paperSize="9"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  <pageSetUpPr fitToPage="1"/>
  </sheetPr>
  <dimension ref="A1:N104"/>
  <sheetViews>
    <sheetView topLeftCell="A54" zoomScaleNormal="100" workbookViewId="0">
      <selection activeCell="G62" sqref="G62"/>
    </sheetView>
  </sheetViews>
  <sheetFormatPr defaultColWidth="9.109375" defaultRowHeight="13.2" x14ac:dyDescent="0.25"/>
  <cols>
    <col min="1" max="1" width="5.6640625" style="80" customWidth="1"/>
    <col min="2" max="2" width="21.88671875" style="80" customWidth="1"/>
    <col min="3" max="3" width="17.109375" style="80" customWidth="1"/>
    <col min="4" max="4" width="18" style="80" bestFit="1" customWidth="1"/>
    <col min="5" max="5" width="15.109375" style="80" customWidth="1"/>
    <col min="6" max="6" width="13.109375" style="80" bestFit="1" customWidth="1"/>
    <col min="7" max="7" width="12.44140625" style="80" customWidth="1"/>
    <col min="8" max="9" width="13.109375" style="80" hidden="1" customWidth="1"/>
    <col min="10" max="11" width="9.109375" style="80"/>
    <col min="12" max="12" width="10.44140625" style="80" customWidth="1"/>
    <col min="13" max="13" width="12.5546875" style="80" customWidth="1"/>
    <col min="14" max="16384" width="9.109375" style="80"/>
  </cols>
  <sheetData>
    <row r="1" spans="1:10" ht="15.6" hidden="1" x14ac:dyDescent="0.3">
      <c r="B1" s="861" t="s">
        <v>353</v>
      </c>
      <c r="C1" s="861"/>
      <c r="D1" s="861"/>
      <c r="E1" s="861"/>
      <c r="F1" s="861"/>
      <c r="G1" s="861"/>
      <c r="H1" s="77"/>
      <c r="I1" s="77"/>
    </row>
    <row r="2" spans="1:10" ht="15.6" hidden="1" x14ac:dyDescent="0.3">
      <c r="B2" s="861" t="s">
        <v>354</v>
      </c>
      <c r="C2" s="861"/>
      <c r="D2" s="861"/>
      <c r="E2" s="861"/>
      <c r="F2" s="861"/>
      <c r="G2" s="861"/>
      <c r="H2" s="77"/>
      <c r="I2" s="77"/>
    </row>
    <row r="3" spans="1:10" ht="15.6" hidden="1" x14ac:dyDescent="0.3">
      <c r="G3" s="77"/>
      <c r="I3" s="77"/>
    </row>
    <row r="4" spans="1:10" hidden="1" x14ac:dyDescent="0.25"/>
    <row r="5" spans="1:10" ht="16.8" x14ac:dyDescent="0.3">
      <c r="A5" s="863" t="s">
        <v>401</v>
      </c>
      <c r="B5" s="863"/>
      <c r="C5" s="863"/>
      <c r="D5" s="863"/>
      <c r="E5" s="863"/>
      <c r="F5" s="863"/>
      <c r="G5" s="863"/>
      <c r="H5" s="863"/>
      <c r="I5" s="863"/>
      <c r="J5" s="128"/>
    </row>
    <row r="6" spans="1:10" ht="4.5" customHeight="1" x14ac:dyDescent="0.25"/>
    <row r="7" spans="1:10" ht="16.8" x14ac:dyDescent="0.3">
      <c r="A7" s="863" t="s">
        <v>355</v>
      </c>
      <c r="B7" s="863"/>
      <c r="C7" s="863"/>
      <c r="D7" s="863"/>
      <c r="E7" s="863"/>
      <c r="F7" s="863"/>
      <c r="G7" s="863"/>
      <c r="H7" s="863"/>
      <c r="I7" s="863"/>
    </row>
    <row r="8" spans="1:10" ht="16.8" x14ac:dyDescent="0.3">
      <c r="A8" s="863" t="s">
        <v>356</v>
      </c>
      <c r="B8" s="863"/>
      <c r="C8" s="863"/>
      <c r="D8" s="863"/>
      <c r="E8" s="863"/>
      <c r="F8" s="863"/>
      <c r="G8" s="863"/>
      <c r="H8" s="863"/>
      <c r="I8" s="863"/>
    </row>
    <row r="9" spans="1:10" ht="16.8" x14ac:dyDescent="0.3">
      <c r="A9" s="863" t="s">
        <v>357</v>
      </c>
      <c r="B9" s="863"/>
      <c r="C9" s="863"/>
      <c r="D9" s="863"/>
      <c r="E9" s="863"/>
      <c r="F9" s="863"/>
      <c r="G9" s="863"/>
      <c r="H9" s="863"/>
      <c r="I9" s="863"/>
    </row>
    <row r="10" spans="1:10" ht="9.75" customHeight="1" x14ac:dyDescent="0.3">
      <c r="A10" s="85"/>
      <c r="B10" s="85"/>
      <c r="C10" s="85"/>
      <c r="D10" s="85"/>
      <c r="E10" s="85"/>
      <c r="F10" s="85"/>
      <c r="G10" s="85"/>
      <c r="H10" s="85"/>
      <c r="I10" s="85"/>
    </row>
    <row r="11" spans="1:10" x14ac:dyDescent="0.25">
      <c r="A11" s="865" t="s">
        <v>358</v>
      </c>
      <c r="B11" s="865" t="s">
        <v>359</v>
      </c>
      <c r="C11" s="865" t="s">
        <v>360</v>
      </c>
      <c r="D11" s="865" t="s">
        <v>361</v>
      </c>
      <c r="E11" s="865" t="s">
        <v>362</v>
      </c>
      <c r="F11" s="876" t="s">
        <v>363</v>
      </c>
      <c r="G11" s="876"/>
      <c r="H11" s="876" t="s">
        <v>324</v>
      </c>
      <c r="I11" s="876"/>
    </row>
    <row r="12" spans="1:10" ht="63" customHeight="1" x14ac:dyDescent="0.25">
      <c r="A12" s="865"/>
      <c r="B12" s="865"/>
      <c r="C12" s="865"/>
      <c r="D12" s="865"/>
      <c r="E12" s="865"/>
      <c r="F12" s="90" t="s">
        <v>364</v>
      </c>
      <c r="G12" s="90" t="s">
        <v>326</v>
      </c>
      <c r="H12" s="90" t="s">
        <v>364</v>
      </c>
      <c r="I12" s="90" t="s">
        <v>326</v>
      </c>
    </row>
    <row r="13" spans="1:10" ht="15.6" x14ac:dyDescent="0.25">
      <c r="A13" s="865"/>
      <c r="B13" s="865"/>
      <c r="C13" s="865"/>
      <c r="D13" s="865"/>
      <c r="E13" s="92" t="s">
        <v>365</v>
      </c>
      <c r="F13" s="92" t="s">
        <v>366</v>
      </c>
      <c r="G13" s="92" t="s">
        <v>329</v>
      </c>
      <c r="H13" s="92" t="s">
        <v>366</v>
      </c>
      <c r="I13" s="92" t="s">
        <v>329</v>
      </c>
    </row>
    <row r="14" spans="1:10" ht="15.6" x14ac:dyDescent="0.3">
      <c r="A14" s="94">
        <v>1</v>
      </c>
      <c r="B14" s="94">
        <v>2</v>
      </c>
      <c r="C14" s="94">
        <v>3</v>
      </c>
      <c r="D14" s="94">
        <v>4</v>
      </c>
      <c r="E14" s="94">
        <v>5</v>
      </c>
      <c r="F14" s="94">
        <v>6</v>
      </c>
      <c r="G14" s="94" t="s">
        <v>367</v>
      </c>
      <c r="H14" s="94">
        <v>8</v>
      </c>
      <c r="I14" s="94" t="s">
        <v>368</v>
      </c>
    </row>
    <row r="15" spans="1:10" ht="15.6" x14ac:dyDescent="0.3">
      <c r="A15" s="858">
        <v>1</v>
      </c>
      <c r="B15" s="877" t="s">
        <v>369</v>
      </c>
      <c r="C15" s="877" t="s">
        <v>370</v>
      </c>
      <c r="D15" s="94">
        <v>1150</v>
      </c>
      <c r="E15" s="94">
        <v>1000</v>
      </c>
      <c r="F15" s="130"/>
      <c r="G15" s="130">
        <f>E15*F15</f>
        <v>0</v>
      </c>
      <c r="H15" s="130"/>
      <c r="I15" s="130">
        <f>H15*E15</f>
        <v>0</v>
      </c>
    </row>
    <row r="16" spans="1:10" ht="15.6" x14ac:dyDescent="0.3">
      <c r="A16" s="858"/>
      <c r="B16" s="877"/>
      <c r="C16" s="877"/>
      <c r="D16" s="94">
        <v>750</v>
      </c>
      <c r="E16" s="94">
        <v>600</v>
      </c>
      <c r="F16" s="130"/>
      <c r="G16" s="130">
        <f t="shared" ref="G16:G55" si="0">E16*F16</f>
        <v>0</v>
      </c>
      <c r="H16" s="130"/>
      <c r="I16" s="130">
        <f t="shared" ref="I16:I55" si="1">H16*E16</f>
        <v>0</v>
      </c>
    </row>
    <row r="17" spans="1:9" ht="15.6" x14ac:dyDescent="0.3">
      <c r="A17" s="858"/>
      <c r="B17" s="877"/>
      <c r="C17" s="877"/>
      <c r="D17" s="94" t="s">
        <v>333</v>
      </c>
      <c r="E17" s="94">
        <v>500</v>
      </c>
      <c r="F17" s="130"/>
      <c r="G17" s="130">
        <f t="shared" si="0"/>
        <v>0</v>
      </c>
      <c r="H17" s="130"/>
      <c r="I17" s="130">
        <f t="shared" si="1"/>
        <v>0</v>
      </c>
    </row>
    <row r="18" spans="1:9" ht="15.6" x14ac:dyDescent="0.3">
      <c r="A18" s="858"/>
      <c r="B18" s="877"/>
      <c r="C18" s="877"/>
      <c r="D18" s="94">
        <v>330</v>
      </c>
      <c r="E18" s="94">
        <v>250</v>
      </c>
      <c r="F18" s="130"/>
      <c r="G18" s="130">
        <f t="shared" si="0"/>
        <v>0</v>
      </c>
      <c r="H18" s="130"/>
      <c r="I18" s="130">
        <f t="shared" si="1"/>
        <v>0</v>
      </c>
    </row>
    <row r="19" spans="1:9" ht="15.6" x14ac:dyDescent="0.3">
      <c r="A19" s="858"/>
      <c r="B19" s="877"/>
      <c r="C19" s="877"/>
      <c r="D19" s="94">
        <v>220</v>
      </c>
      <c r="E19" s="94">
        <v>210</v>
      </c>
      <c r="F19" s="130"/>
      <c r="G19" s="130">
        <f t="shared" si="0"/>
        <v>0</v>
      </c>
      <c r="H19" s="130"/>
      <c r="I19" s="130">
        <f t="shared" si="1"/>
        <v>0</v>
      </c>
    </row>
    <row r="20" spans="1:9" ht="15.6" x14ac:dyDescent="0.3">
      <c r="A20" s="858"/>
      <c r="B20" s="877"/>
      <c r="C20" s="877"/>
      <c r="D20" s="94" t="s">
        <v>334</v>
      </c>
      <c r="E20" s="94">
        <v>105</v>
      </c>
      <c r="F20" s="130"/>
      <c r="G20" s="130">
        <f t="shared" si="0"/>
        <v>0</v>
      </c>
      <c r="H20" s="130"/>
      <c r="I20" s="130">
        <f t="shared" si="1"/>
        <v>0</v>
      </c>
    </row>
    <row r="21" spans="1:9" ht="15.6" x14ac:dyDescent="0.3">
      <c r="A21" s="858"/>
      <c r="B21" s="877"/>
      <c r="C21" s="877"/>
      <c r="D21" s="94">
        <v>35</v>
      </c>
      <c r="E21" s="94">
        <v>75</v>
      </c>
      <c r="F21" s="130">
        <v>0</v>
      </c>
      <c r="G21" s="130">
        <f t="shared" si="0"/>
        <v>0</v>
      </c>
      <c r="H21" s="130">
        <v>0</v>
      </c>
      <c r="I21" s="130">
        <f t="shared" si="1"/>
        <v>0</v>
      </c>
    </row>
    <row r="22" spans="1:9" ht="15.6" x14ac:dyDescent="0.3">
      <c r="A22" s="858">
        <v>2</v>
      </c>
      <c r="B22" s="877" t="s">
        <v>371</v>
      </c>
      <c r="C22" s="877" t="s">
        <v>372</v>
      </c>
      <c r="D22" s="94">
        <v>1150</v>
      </c>
      <c r="E22" s="94">
        <v>60</v>
      </c>
      <c r="F22" s="130"/>
      <c r="G22" s="130">
        <f t="shared" si="0"/>
        <v>0</v>
      </c>
      <c r="H22" s="130"/>
      <c r="I22" s="130">
        <f t="shared" si="1"/>
        <v>0</v>
      </c>
    </row>
    <row r="23" spans="1:9" ht="15.6" x14ac:dyDescent="0.3">
      <c r="A23" s="858"/>
      <c r="B23" s="877"/>
      <c r="C23" s="877"/>
      <c r="D23" s="94">
        <v>750</v>
      </c>
      <c r="E23" s="94">
        <v>43</v>
      </c>
      <c r="F23" s="130"/>
      <c r="G23" s="130">
        <f t="shared" si="0"/>
        <v>0</v>
      </c>
      <c r="H23" s="130"/>
      <c r="I23" s="130">
        <f t="shared" si="1"/>
        <v>0</v>
      </c>
    </row>
    <row r="24" spans="1:9" ht="15.6" x14ac:dyDescent="0.3">
      <c r="A24" s="858"/>
      <c r="B24" s="877"/>
      <c r="C24" s="877"/>
      <c r="D24" s="94" t="s">
        <v>333</v>
      </c>
      <c r="E24" s="94">
        <v>28</v>
      </c>
      <c r="F24" s="130"/>
      <c r="G24" s="130">
        <f t="shared" si="0"/>
        <v>0</v>
      </c>
      <c r="H24" s="130"/>
      <c r="I24" s="130">
        <f t="shared" si="1"/>
        <v>0</v>
      </c>
    </row>
    <row r="25" spans="1:9" ht="15.6" x14ac:dyDescent="0.3">
      <c r="A25" s="858"/>
      <c r="B25" s="877"/>
      <c r="C25" s="877"/>
      <c r="D25" s="94">
        <v>330</v>
      </c>
      <c r="E25" s="94">
        <v>18</v>
      </c>
      <c r="F25" s="130"/>
      <c r="G25" s="130">
        <f t="shared" si="0"/>
        <v>0</v>
      </c>
      <c r="H25" s="130"/>
      <c r="I25" s="130">
        <f t="shared" si="1"/>
        <v>0</v>
      </c>
    </row>
    <row r="26" spans="1:9" ht="15.6" x14ac:dyDescent="0.3">
      <c r="A26" s="858"/>
      <c r="B26" s="877"/>
      <c r="C26" s="877"/>
      <c r="D26" s="94">
        <v>220</v>
      </c>
      <c r="E26" s="94">
        <v>14</v>
      </c>
      <c r="F26" s="130"/>
      <c r="G26" s="130">
        <f t="shared" si="0"/>
        <v>0</v>
      </c>
      <c r="H26" s="130"/>
      <c r="I26" s="130">
        <f t="shared" si="1"/>
        <v>0</v>
      </c>
    </row>
    <row r="27" spans="1:9" ht="15.6" x14ac:dyDescent="0.3">
      <c r="A27" s="858"/>
      <c r="B27" s="877"/>
      <c r="C27" s="877"/>
      <c r="D27" s="94" t="s">
        <v>334</v>
      </c>
      <c r="E27" s="94">
        <v>7.8</v>
      </c>
      <c r="F27" s="130"/>
      <c r="G27" s="130">
        <f t="shared" si="0"/>
        <v>0</v>
      </c>
      <c r="H27" s="130"/>
      <c r="I27" s="130">
        <f t="shared" si="1"/>
        <v>0</v>
      </c>
    </row>
    <row r="28" spans="1:9" ht="15.6" x14ac:dyDescent="0.3">
      <c r="A28" s="858"/>
      <c r="B28" s="877"/>
      <c r="C28" s="877"/>
      <c r="D28" s="94">
        <v>35</v>
      </c>
      <c r="E28" s="94">
        <v>2.1</v>
      </c>
      <c r="F28" s="130">
        <v>0</v>
      </c>
      <c r="G28" s="130">
        <f t="shared" si="0"/>
        <v>0</v>
      </c>
      <c r="H28" s="130">
        <v>0</v>
      </c>
      <c r="I28" s="130">
        <f t="shared" si="1"/>
        <v>0</v>
      </c>
    </row>
    <row r="29" spans="1:9" ht="15.6" x14ac:dyDescent="0.3">
      <c r="A29" s="858"/>
      <c r="B29" s="877"/>
      <c r="C29" s="877"/>
      <c r="D29" s="131" t="s">
        <v>337</v>
      </c>
      <c r="E29" s="132">
        <v>1</v>
      </c>
      <c r="F29" s="130"/>
      <c r="G29" s="130">
        <f t="shared" si="0"/>
        <v>0</v>
      </c>
      <c r="H29" s="130"/>
      <c r="I29" s="130">
        <f t="shared" si="1"/>
        <v>0</v>
      </c>
    </row>
    <row r="30" spans="1:9" ht="15.6" x14ac:dyDescent="0.3">
      <c r="A30" s="858">
        <v>3</v>
      </c>
      <c r="B30" s="877" t="s">
        <v>373</v>
      </c>
      <c r="C30" s="877" t="s">
        <v>374</v>
      </c>
      <c r="D30" s="94">
        <v>1150</v>
      </c>
      <c r="E30" s="94">
        <v>180</v>
      </c>
      <c r="F30" s="130"/>
      <c r="G30" s="130">
        <f t="shared" si="0"/>
        <v>0</v>
      </c>
      <c r="H30" s="130"/>
      <c r="I30" s="130">
        <f t="shared" si="1"/>
        <v>0</v>
      </c>
    </row>
    <row r="31" spans="1:9" ht="15.6" x14ac:dyDescent="0.3">
      <c r="A31" s="858"/>
      <c r="B31" s="877"/>
      <c r="C31" s="877"/>
      <c r="D31" s="94">
        <v>750</v>
      </c>
      <c r="E31" s="94">
        <v>130</v>
      </c>
      <c r="F31" s="130"/>
      <c r="G31" s="130">
        <f t="shared" si="0"/>
        <v>0</v>
      </c>
      <c r="H31" s="130"/>
      <c r="I31" s="130">
        <f t="shared" si="1"/>
        <v>0</v>
      </c>
    </row>
    <row r="32" spans="1:9" ht="15.6" x14ac:dyDescent="0.3">
      <c r="A32" s="858"/>
      <c r="B32" s="877"/>
      <c r="C32" s="877"/>
      <c r="D32" s="94" t="s">
        <v>333</v>
      </c>
      <c r="E32" s="94">
        <v>88</v>
      </c>
      <c r="F32" s="130"/>
      <c r="G32" s="130">
        <f t="shared" si="0"/>
        <v>0</v>
      </c>
      <c r="H32" s="130"/>
      <c r="I32" s="130">
        <f t="shared" si="1"/>
        <v>0</v>
      </c>
    </row>
    <row r="33" spans="1:14" ht="15.6" x14ac:dyDescent="0.3">
      <c r="A33" s="858"/>
      <c r="B33" s="877"/>
      <c r="C33" s="877"/>
      <c r="D33" s="94">
        <v>330</v>
      </c>
      <c r="E33" s="94">
        <v>66</v>
      </c>
      <c r="F33" s="130"/>
      <c r="G33" s="130">
        <f t="shared" si="0"/>
        <v>0</v>
      </c>
      <c r="H33" s="130"/>
      <c r="I33" s="130">
        <f t="shared" si="1"/>
        <v>0</v>
      </c>
    </row>
    <row r="34" spans="1:14" ht="15.6" x14ac:dyDescent="0.3">
      <c r="A34" s="858"/>
      <c r="B34" s="877"/>
      <c r="C34" s="877"/>
      <c r="D34" s="94">
        <v>220</v>
      </c>
      <c r="E34" s="94">
        <v>43</v>
      </c>
      <c r="F34" s="130"/>
      <c r="G34" s="130">
        <f t="shared" si="0"/>
        <v>0</v>
      </c>
      <c r="H34" s="130"/>
      <c r="I34" s="130">
        <f t="shared" si="1"/>
        <v>0</v>
      </c>
    </row>
    <row r="35" spans="1:14" ht="15.6" x14ac:dyDescent="0.3">
      <c r="A35" s="858"/>
      <c r="B35" s="877"/>
      <c r="C35" s="877"/>
      <c r="D35" s="94" t="s">
        <v>334</v>
      </c>
      <c r="E35" s="94">
        <v>26</v>
      </c>
      <c r="F35" s="130"/>
      <c r="G35" s="130">
        <f t="shared" si="0"/>
        <v>0</v>
      </c>
      <c r="H35" s="130"/>
      <c r="I35" s="130">
        <f t="shared" si="1"/>
        <v>0</v>
      </c>
    </row>
    <row r="36" spans="1:14" ht="15.6" x14ac:dyDescent="0.3">
      <c r="A36" s="858"/>
      <c r="B36" s="877"/>
      <c r="C36" s="877"/>
      <c r="D36" s="94">
        <v>35</v>
      </c>
      <c r="E36" s="94">
        <v>11</v>
      </c>
      <c r="F36" s="130"/>
      <c r="G36" s="130">
        <f t="shared" si="0"/>
        <v>0</v>
      </c>
      <c r="H36" s="130"/>
      <c r="I36" s="130">
        <f t="shared" si="1"/>
        <v>0</v>
      </c>
    </row>
    <row r="37" spans="1:14" ht="15.6" x14ac:dyDescent="0.3">
      <c r="A37" s="858"/>
      <c r="B37" s="877"/>
      <c r="C37" s="877"/>
      <c r="D37" s="131" t="s">
        <v>337</v>
      </c>
      <c r="E37" s="94">
        <v>5.5</v>
      </c>
      <c r="F37" s="130"/>
      <c r="G37" s="130">
        <f t="shared" si="0"/>
        <v>0</v>
      </c>
      <c r="H37" s="130"/>
      <c r="I37" s="130">
        <f t="shared" si="1"/>
        <v>0</v>
      </c>
    </row>
    <row r="38" spans="1:14" ht="15.6" x14ac:dyDescent="0.3">
      <c r="A38" s="858">
        <v>4</v>
      </c>
      <c r="B38" s="877" t="s">
        <v>375</v>
      </c>
      <c r="C38" s="878" t="s">
        <v>376</v>
      </c>
      <c r="D38" s="94">
        <v>220</v>
      </c>
      <c r="E38" s="94">
        <v>23</v>
      </c>
      <c r="F38" s="130"/>
      <c r="G38" s="130">
        <f t="shared" si="0"/>
        <v>0</v>
      </c>
      <c r="H38" s="130"/>
      <c r="I38" s="130">
        <f t="shared" si="1"/>
        <v>0</v>
      </c>
    </row>
    <row r="39" spans="1:14" ht="15.6" x14ac:dyDescent="0.3">
      <c r="A39" s="858"/>
      <c r="B39" s="877"/>
      <c r="C39" s="878"/>
      <c r="D39" s="94" t="s">
        <v>334</v>
      </c>
      <c r="E39" s="94">
        <v>14</v>
      </c>
      <c r="F39" s="130"/>
      <c r="G39" s="130">
        <f t="shared" si="0"/>
        <v>0</v>
      </c>
      <c r="H39" s="130"/>
      <c r="I39" s="130">
        <f t="shared" si="1"/>
        <v>0</v>
      </c>
    </row>
    <row r="40" spans="1:14" ht="15.6" x14ac:dyDescent="0.3">
      <c r="A40" s="858"/>
      <c r="B40" s="877"/>
      <c r="C40" s="878"/>
      <c r="D40" s="94">
        <v>35</v>
      </c>
      <c r="E40" s="94">
        <v>6.4</v>
      </c>
      <c r="F40" s="130">
        <v>0</v>
      </c>
      <c r="G40" s="130">
        <f t="shared" si="0"/>
        <v>0</v>
      </c>
      <c r="H40" s="130">
        <v>0</v>
      </c>
      <c r="I40" s="130">
        <f t="shared" si="1"/>
        <v>0</v>
      </c>
    </row>
    <row r="41" spans="1:14" ht="15.6" x14ac:dyDescent="0.3">
      <c r="A41" s="858"/>
      <c r="B41" s="877"/>
      <c r="C41" s="878"/>
      <c r="D41" s="131" t="s">
        <v>337</v>
      </c>
      <c r="E41" s="94">
        <v>3.1</v>
      </c>
      <c r="F41" s="130">
        <f>'Подстанции ТСО'!N75</f>
        <v>192</v>
      </c>
      <c r="G41" s="130">
        <f t="shared" si="0"/>
        <v>595.20000000000005</v>
      </c>
      <c r="H41" s="130">
        <v>533</v>
      </c>
      <c r="I41" s="130">
        <f t="shared" si="1"/>
        <v>1652.3</v>
      </c>
      <c r="L41" s="134"/>
      <c r="M41" s="135"/>
      <c r="N41" s="136"/>
    </row>
    <row r="42" spans="1:14" ht="15.6" x14ac:dyDescent="0.3">
      <c r="A42" s="858">
        <v>5</v>
      </c>
      <c r="B42" s="877" t="s">
        <v>377</v>
      </c>
      <c r="C42" s="877" t="s">
        <v>372</v>
      </c>
      <c r="D42" s="94" t="s">
        <v>333</v>
      </c>
      <c r="E42" s="94">
        <v>35</v>
      </c>
      <c r="F42" s="130"/>
      <c r="G42" s="130">
        <f t="shared" si="0"/>
        <v>0</v>
      </c>
      <c r="H42" s="130"/>
      <c r="I42" s="130">
        <f t="shared" si="1"/>
        <v>0</v>
      </c>
      <c r="M42" s="136"/>
      <c r="N42" s="136"/>
    </row>
    <row r="43" spans="1:14" ht="15.6" x14ac:dyDescent="0.3">
      <c r="A43" s="858"/>
      <c r="B43" s="877"/>
      <c r="C43" s="877"/>
      <c r="D43" s="94">
        <v>330</v>
      </c>
      <c r="E43" s="94">
        <v>24</v>
      </c>
      <c r="F43" s="130"/>
      <c r="G43" s="130">
        <f t="shared" si="0"/>
        <v>0</v>
      </c>
      <c r="H43" s="130"/>
      <c r="I43" s="130">
        <f t="shared" si="1"/>
        <v>0</v>
      </c>
      <c r="M43" s="136"/>
      <c r="N43" s="136"/>
    </row>
    <row r="44" spans="1:14" ht="15.6" x14ac:dyDescent="0.3">
      <c r="A44" s="858"/>
      <c r="B44" s="877"/>
      <c r="C44" s="877"/>
      <c r="D44" s="94">
        <v>220</v>
      </c>
      <c r="E44" s="94">
        <v>19</v>
      </c>
      <c r="F44" s="130"/>
      <c r="G44" s="130">
        <f t="shared" si="0"/>
        <v>0</v>
      </c>
      <c r="H44" s="130"/>
      <c r="I44" s="130">
        <f t="shared" si="1"/>
        <v>0</v>
      </c>
      <c r="M44" s="136"/>
      <c r="N44" s="136"/>
    </row>
    <row r="45" spans="1:14" ht="15.6" x14ac:dyDescent="0.3">
      <c r="A45" s="858"/>
      <c r="B45" s="877"/>
      <c r="C45" s="877"/>
      <c r="D45" s="94" t="s">
        <v>334</v>
      </c>
      <c r="E45" s="94">
        <v>9.5</v>
      </c>
      <c r="F45" s="130"/>
      <c r="G45" s="130">
        <f t="shared" si="0"/>
        <v>0</v>
      </c>
      <c r="H45" s="130"/>
      <c r="I45" s="130">
        <f t="shared" si="1"/>
        <v>0</v>
      </c>
      <c r="M45" s="136"/>
      <c r="N45" s="136"/>
    </row>
    <row r="46" spans="1:14" ht="15.6" x14ac:dyDescent="0.3">
      <c r="A46" s="858"/>
      <c r="B46" s="877"/>
      <c r="C46" s="877"/>
      <c r="D46" s="131" t="s">
        <v>378</v>
      </c>
      <c r="E46" s="94">
        <v>4.7</v>
      </c>
      <c r="F46" s="130">
        <v>0</v>
      </c>
      <c r="G46" s="130">
        <f t="shared" si="0"/>
        <v>0</v>
      </c>
      <c r="H46" s="130">
        <v>0</v>
      </c>
      <c r="I46" s="130">
        <f t="shared" si="1"/>
        <v>0</v>
      </c>
      <c r="M46" s="136"/>
      <c r="N46" s="136"/>
    </row>
    <row r="47" spans="1:14" ht="31.2" x14ac:dyDescent="0.3">
      <c r="A47" s="94">
        <v>6</v>
      </c>
      <c r="B47" s="137" t="s">
        <v>379</v>
      </c>
      <c r="C47" s="138" t="s">
        <v>376</v>
      </c>
      <c r="D47" s="131" t="s">
        <v>337</v>
      </c>
      <c r="E47" s="94">
        <v>2.2999999999999998</v>
      </c>
      <c r="F47" s="130">
        <f>'Подстанции ТСО'!O75</f>
        <v>230</v>
      </c>
      <c r="G47" s="130">
        <f t="shared" si="0"/>
        <v>529</v>
      </c>
      <c r="H47" s="130">
        <v>765</v>
      </c>
      <c r="I47" s="130">
        <f t="shared" si="1"/>
        <v>1759.4999999999998</v>
      </c>
      <c r="L47" s="134"/>
      <c r="M47" s="136"/>
      <c r="N47" s="136"/>
    </row>
    <row r="48" spans="1:14" ht="46.8" x14ac:dyDescent="0.3">
      <c r="A48" s="93">
        <v>7</v>
      </c>
      <c r="B48" s="137" t="s">
        <v>380</v>
      </c>
      <c r="C48" s="133" t="s">
        <v>376</v>
      </c>
      <c r="D48" s="139" t="s">
        <v>337</v>
      </c>
      <c r="E48" s="93">
        <v>26</v>
      </c>
      <c r="F48" s="97"/>
      <c r="G48" s="130">
        <f t="shared" si="0"/>
        <v>0</v>
      </c>
      <c r="H48" s="97"/>
      <c r="I48" s="130">
        <f t="shared" si="1"/>
        <v>0</v>
      </c>
      <c r="M48" s="136"/>
      <c r="N48" s="136"/>
    </row>
    <row r="49" spans="1:14" ht="31.2" x14ac:dyDescent="0.3">
      <c r="A49" s="93">
        <v>8</v>
      </c>
      <c r="B49" s="129" t="s">
        <v>381</v>
      </c>
      <c r="C49" s="133" t="s">
        <v>372</v>
      </c>
      <c r="D49" s="139" t="s">
        <v>337</v>
      </c>
      <c r="E49" s="93">
        <v>48</v>
      </c>
      <c r="F49" s="97"/>
      <c r="G49" s="130">
        <f t="shared" si="0"/>
        <v>0</v>
      </c>
      <c r="H49" s="97"/>
      <c r="I49" s="130">
        <f t="shared" si="1"/>
        <v>0</v>
      </c>
      <c r="M49" s="136"/>
      <c r="N49" s="136"/>
    </row>
    <row r="50" spans="1:14" ht="15.6" x14ac:dyDescent="0.3">
      <c r="A50" s="858">
        <v>9</v>
      </c>
      <c r="B50" s="877" t="s">
        <v>382</v>
      </c>
      <c r="C50" s="877" t="s">
        <v>383</v>
      </c>
      <c r="D50" s="94">
        <v>35</v>
      </c>
      <c r="E50" s="94">
        <v>2.4</v>
      </c>
      <c r="F50" s="130"/>
      <c r="G50" s="130">
        <f t="shared" si="0"/>
        <v>0</v>
      </c>
      <c r="H50" s="130"/>
      <c r="I50" s="130">
        <f t="shared" si="1"/>
        <v>0</v>
      </c>
      <c r="M50" s="136"/>
      <c r="N50" s="136"/>
    </row>
    <row r="51" spans="1:14" ht="15.6" x14ac:dyDescent="0.3">
      <c r="A51" s="858"/>
      <c r="B51" s="877"/>
      <c r="C51" s="877"/>
      <c r="D51" s="131" t="s">
        <v>337</v>
      </c>
      <c r="E51" s="94">
        <v>2.4</v>
      </c>
      <c r="F51" s="130"/>
      <c r="G51" s="130">
        <f t="shared" si="0"/>
        <v>0</v>
      </c>
      <c r="H51" s="130"/>
      <c r="I51" s="130">
        <f t="shared" si="1"/>
        <v>0</v>
      </c>
      <c r="M51" s="136"/>
      <c r="N51" s="136"/>
    </row>
    <row r="52" spans="1:14" ht="31.2" x14ac:dyDescent="0.3">
      <c r="A52" s="93">
        <v>10</v>
      </c>
      <c r="B52" s="129" t="s">
        <v>384</v>
      </c>
      <c r="C52" s="133" t="s">
        <v>207</v>
      </c>
      <c r="D52" s="139" t="s">
        <v>337</v>
      </c>
      <c r="E52" s="93">
        <v>2.5</v>
      </c>
      <c r="F52" s="97">
        <v>0</v>
      </c>
      <c r="G52" s="130">
        <f t="shared" si="0"/>
        <v>0</v>
      </c>
      <c r="H52" s="97">
        <v>0</v>
      </c>
      <c r="I52" s="130">
        <f t="shared" si="1"/>
        <v>0</v>
      </c>
      <c r="K52" s="140"/>
      <c r="M52" s="136"/>
      <c r="N52" s="136"/>
    </row>
    <row r="53" spans="1:14" ht="31.2" x14ac:dyDescent="0.3">
      <c r="A53" s="93">
        <v>11</v>
      </c>
      <c r="B53" s="129" t="s">
        <v>385</v>
      </c>
      <c r="C53" s="133" t="s">
        <v>386</v>
      </c>
      <c r="D53" s="139" t="s">
        <v>337</v>
      </c>
      <c r="E53" s="93">
        <v>2.2999999999999998</v>
      </c>
      <c r="F53" s="97">
        <v>6</v>
      </c>
      <c r="G53" s="130">
        <f t="shared" si="0"/>
        <v>13.799999999999999</v>
      </c>
      <c r="H53" s="97">
        <v>172</v>
      </c>
      <c r="I53" s="130">
        <f t="shared" si="1"/>
        <v>395.59999999999997</v>
      </c>
      <c r="K53" s="140"/>
      <c r="L53" s="141"/>
      <c r="M53" s="136"/>
      <c r="N53" s="136"/>
    </row>
    <row r="54" spans="1:14" ht="31.2" x14ac:dyDescent="0.3">
      <c r="A54" s="93">
        <v>12</v>
      </c>
      <c r="B54" s="129" t="s">
        <v>387</v>
      </c>
      <c r="C54" s="133" t="s">
        <v>386</v>
      </c>
      <c r="D54" s="139" t="s">
        <v>337</v>
      </c>
      <c r="E54" s="93">
        <v>3</v>
      </c>
      <c r="F54" s="97">
        <v>58</v>
      </c>
      <c r="G54" s="130">
        <f t="shared" si="0"/>
        <v>174</v>
      </c>
      <c r="H54" s="97">
        <v>149</v>
      </c>
      <c r="I54" s="130">
        <f t="shared" si="1"/>
        <v>447</v>
      </c>
      <c r="L54" s="134"/>
      <c r="M54" s="136"/>
      <c r="N54" s="136"/>
    </row>
    <row r="55" spans="1:14" ht="46.8" x14ac:dyDescent="0.3">
      <c r="A55" s="93">
        <v>13</v>
      </c>
      <c r="B55" s="129" t="s">
        <v>388</v>
      </c>
      <c r="C55" s="133" t="s">
        <v>370</v>
      </c>
      <c r="D55" s="139" t="s">
        <v>378</v>
      </c>
      <c r="E55" s="93">
        <v>3.5</v>
      </c>
      <c r="F55" s="97"/>
      <c r="G55" s="130">
        <f t="shared" si="0"/>
        <v>0</v>
      </c>
      <c r="H55" s="97"/>
      <c r="I55" s="130">
        <f t="shared" si="1"/>
        <v>0</v>
      </c>
    </row>
    <row r="56" spans="1:14" ht="15.6" x14ac:dyDescent="0.3">
      <c r="A56" s="858">
        <v>14</v>
      </c>
      <c r="B56" s="877" t="s">
        <v>5</v>
      </c>
      <c r="C56" s="877"/>
      <c r="D56" s="94" t="s">
        <v>389</v>
      </c>
      <c r="E56" s="94" t="s">
        <v>332</v>
      </c>
      <c r="F56" s="130" t="s">
        <v>332</v>
      </c>
      <c r="G56" s="142">
        <f>G19+G20+G26+G27+G34+G35+G38+G39+G44+G45</f>
        <v>0</v>
      </c>
      <c r="H56" s="130" t="s">
        <v>332</v>
      </c>
      <c r="I56" s="142">
        <f>I19+I20+I26+I27+I34+I35+I38+I39+I44+I45</f>
        <v>0</v>
      </c>
    </row>
    <row r="57" spans="1:14" ht="15.6" x14ac:dyDescent="0.3">
      <c r="A57" s="858"/>
      <c r="B57" s="877"/>
      <c r="C57" s="877"/>
      <c r="D57" s="94" t="s">
        <v>390</v>
      </c>
      <c r="E57" s="94"/>
      <c r="F57" s="130"/>
      <c r="G57" s="142">
        <f>G21+G28+G36+G40+G46+G50+G55</f>
        <v>0</v>
      </c>
      <c r="H57" s="130"/>
      <c r="I57" s="142">
        <f>I21+I28+I36+I40+I46+I50+I55</f>
        <v>0</v>
      </c>
    </row>
    <row r="58" spans="1:14" ht="15.6" x14ac:dyDescent="0.3">
      <c r="A58" s="858"/>
      <c r="B58" s="877"/>
      <c r="C58" s="877"/>
      <c r="D58" s="94" t="s">
        <v>391</v>
      </c>
      <c r="E58" s="94" t="s">
        <v>332</v>
      </c>
      <c r="F58" s="130" t="s">
        <v>332</v>
      </c>
      <c r="G58" s="142">
        <f>G29+G37+G41+G47+G48+G49+G51+G52+G53+G54</f>
        <v>1312</v>
      </c>
      <c r="H58" s="130" t="s">
        <v>332</v>
      </c>
      <c r="I58" s="142">
        <f>I29+I37+I41+I47+I48+I49+I51+I52+I53+I54</f>
        <v>4254.3999999999996</v>
      </c>
    </row>
    <row r="59" spans="1:14" ht="15.6" x14ac:dyDescent="0.3">
      <c r="A59" s="858"/>
      <c r="B59" s="877"/>
      <c r="C59" s="877"/>
      <c r="D59" s="131" t="s">
        <v>392</v>
      </c>
      <c r="E59" s="94" t="s">
        <v>332</v>
      </c>
      <c r="F59" s="94" t="s">
        <v>332</v>
      </c>
      <c r="G59" s="94"/>
      <c r="H59" s="94" t="s">
        <v>332</v>
      </c>
      <c r="I59" s="94"/>
    </row>
    <row r="60" spans="1:14" ht="9" customHeight="1" x14ac:dyDescent="0.25">
      <c r="K60" s="143"/>
      <c r="L60" s="143"/>
      <c r="M60" s="143"/>
    </row>
    <row r="61" spans="1:14" x14ac:dyDescent="0.25">
      <c r="A61" s="144"/>
      <c r="B61" s="145"/>
      <c r="C61" s="145"/>
      <c r="D61" s="144"/>
      <c r="E61" s="144"/>
      <c r="F61" s="879" t="s">
        <v>363</v>
      </c>
      <c r="G61" s="879"/>
      <c r="H61" s="879" t="s">
        <v>324</v>
      </c>
      <c r="I61" s="879"/>
      <c r="J61" s="144"/>
      <c r="K61" s="146"/>
      <c r="L61" s="146"/>
      <c r="M61" s="143"/>
    </row>
    <row r="62" spans="1:14" x14ac:dyDescent="0.25">
      <c r="A62" s="144"/>
      <c r="B62" s="147"/>
      <c r="C62" s="148"/>
      <c r="D62" s="144"/>
      <c r="E62" s="144"/>
      <c r="F62" s="149" t="s">
        <v>393</v>
      </c>
      <c r="G62" s="150">
        <f>G63+G65+G66+G67</f>
        <v>1969.4676200000004</v>
      </c>
      <c r="H62" s="149" t="s">
        <v>393</v>
      </c>
      <c r="I62" s="150">
        <f>I63+I65+I66+I67</f>
        <v>5759.2453500000001</v>
      </c>
      <c r="J62" s="144"/>
      <c r="K62" s="151"/>
      <c r="L62" s="152"/>
      <c r="M62" s="143"/>
    </row>
    <row r="63" spans="1:14" x14ac:dyDescent="0.25">
      <c r="A63" s="144"/>
      <c r="B63" s="145"/>
      <c r="C63" s="153"/>
      <c r="D63" s="144"/>
      <c r="E63" s="144"/>
      <c r="F63" s="154" t="s">
        <v>389</v>
      </c>
      <c r="G63" s="155">
        <f>G56+'кор расчет уе ВЛ,КЛ'!G35</f>
        <v>0</v>
      </c>
      <c r="H63" s="154" t="s">
        <v>389</v>
      </c>
      <c r="I63" s="155">
        <f>I56+'кор расчет уе ВЛ,КЛ'!J35</f>
        <v>0</v>
      </c>
      <c r="J63" s="144"/>
      <c r="K63" s="146"/>
      <c r="L63" s="156"/>
      <c r="M63" s="143"/>
    </row>
    <row r="64" spans="1:14" hidden="1" x14ac:dyDescent="0.25">
      <c r="A64" s="144"/>
      <c r="B64" s="145"/>
      <c r="C64" s="153"/>
      <c r="D64" s="144"/>
      <c r="E64" s="144"/>
      <c r="F64" s="154" t="s">
        <v>394</v>
      </c>
      <c r="G64" s="155">
        <f>G65+G66</f>
        <v>1685.4260000000002</v>
      </c>
      <c r="H64" s="154" t="s">
        <v>394</v>
      </c>
      <c r="I64" s="155">
        <f>I65+I66</f>
        <v>5301.3002999999999</v>
      </c>
      <c r="J64" s="144"/>
      <c r="K64" s="146"/>
      <c r="L64" s="156"/>
      <c r="M64" s="143"/>
    </row>
    <row r="65" spans="1:13" x14ac:dyDescent="0.25">
      <c r="A65" s="144"/>
      <c r="B65" s="145"/>
      <c r="C65" s="153"/>
      <c r="D65" s="144"/>
      <c r="E65" s="144"/>
      <c r="F65" s="154" t="s">
        <v>395</v>
      </c>
      <c r="G65" s="155">
        <f>G57+'кор расчет уе ВЛ,КЛ'!G46</f>
        <v>0</v>
      </c>
      <c r="H65" s="154" t="s">
        <v>395</v>
      </c>
      <c r="I65" s="155">
        <f>I57+'кор расчет уе ВЛ,КЛ'!J46</f>
        <v>0</v>
      </c>
      <c r="J65" s="144"/>
      <c r="K65" s="146"/>
      <c r="L65" s="156"/>
      <c r="M65" s="143"/>
    </row>
    <row r="66" spans="1:13" x14ac:dyDescent="0.25">
      <c r="B66" s="145"/>
      <c r="C66" s="153"/>
      <c r="D66" s="144"/>
      <c r="E66" s="144"/>
      <c r="F66" s="154" t="s">
        <v>396</v>
      </c>
      <c r="G66" s="155">
        <f>G58+'кор расчет уе ВЛ,КЛ'!G47</f>
        <v>1685.4260000000002</v>
      </c>
      <c r="H66" s="154" t="s">
        <v>396</v>
      </c>
      <c r="I66" s="155">
        <f>I58+'кор расчет уе ВЛ,КЛ'!J47</f>
        <v>5301.3002999999999</v>
      </c>
      <c r="J66" s="144"/>
      <c r="K66" s="146"/>
      <c r="L66" s="156"/>
      <c r="M66" s="146"/>
    </row>
    <row r="67" spans="1:13" x14ac:dyDescent="0.25">
      <c r="B67" s="145"/>
      <c r="C67" s="153"/>
      <c r="D67" s="144"/>
      <c r="E67" s="144"/>
      <c r="F67" s="154" t="s">
        <v>392</v>
      </c>
      <c r="G67" s="155">
        <f>'кор расчет уе ВЛ,КЛ'!G52</f>
        <v>284.04162000000008</v>
      </c>
      <c r="H67" s="154" t="s">
        <v>392</v>
      </c>
      <c r="I67" s="155">
        <f>'кор расчет уе ВЛ,КЛ'!J52</f>
        <v>457.94504999999998</v>
      </c>
      <c r="J67" s="144"/>
      <c r="K67" s="146"/>
      <c r="L67" s="156"/>
      <c r="M67" s="146"/>
    </row>
    <row r="68" spans="1:13" hidden="1" x14ac:dyDescent="0.25">
      <c r="B68" s="880"/>
      <c r="C68" s="880"/>
      <c r="D68" s="144"/>
      <c r="E68" s="144"/>
      <c r="F68" s="879" t="s">
        <v>397</v>
      </c>
      <c r="G68" s="879"/>
      <c r="H68" s="879" t="s">
        <v>397</v>
      </c>
      <c r="I68" s="879"/>
      <c r="J68" s="144"/>
      <c r="K68" s="881"/>
      <c r="L68" s="881"/>
      <c r="M68" s="146"/>
    </row>
    <row r="69" spans="1:13" hidden="1" x14ac:dyDescent="0.25">
      <c r="B69" s="147"/>
      <c r="C69" s="148"/>
      <c r="D69" s="144"/>
      <c r="E69" s="144"/>
      <c r="F69" s="149" t="s">
        <v>393</v>
      </c>
      <c r="G69" s="150">
        <v>98394.837387496445</v>
      </c>
      <c r="H69" s="149" t="s">
        <v>393</v>
      </c>
      <c r="I69" s="150">
        <v>98394.837387496445</v>
      </c>
      <c r="J69" s="144"/>
      <c r="K69" s="151"/>
      <c r="L69" s="152"/>
      <c r="M69" s="146"/>
    </row>
    <row r="70" spans="1:13" hidden="1" x14ac:dyDescent="0.25">
      <c r="B70" s="145"/>
      <c r="C70" s="153"/>
      <c r="D70" s="144"/>
      <c r="E70" s="144"/>
      <c r="F70" s="154" t="s">
        <v>389</v>
      </c>
      <c r="G70" s="155">
        <v>24.279930008478402</v>
      </c>
      <c r="H70" s="154" t="s">
        <v>389</v>
      </c>
      <c r="I70" s="155">
        <v>24.279930008478402</v>
      </c>
      <c r="J70" s="144"/>
      <c r="K70" s="146"/>
      <c r="L70" s="156"/>
      <c r="M70" s="146"/>
    </row>
    <row r="71" spans="1:13" hidden="1" x14ac:dyDescent="0.25">
      <c r="A71" s="144"/>
      <c r="B71" s="145"/>
      <c r="C71" s="153"/>
      <c r="D71" s="144"/>
      <c r="E71" s="144"/>
      <c r="F71" s="154" t="s">
        <v>394</v>
      </c>
      <c r="G71" s="155">
        <f>G72+G73</f>
        <v>73626.718044829584</v>
      </c>
      <c r="H71" s="154" t="s">
        <v>394</v>
      </c>
      <c r="I71" s="155">
        <f>I72+I73</f>
        <v>73626.718044829584</v>
      </c>
      <c r="J71" s="144"/>
      <c r="K71" s="146"/>
      <c r="L71" s="156"/>
      <c r="M71" s="143"/>
    </row>
    <row r="72" spans="1:13" hidden="1" x14ac:dyDescent="0.25">
      <c r="B72" s="145"/>
      <c r="C72" s="153"/>
      <c r="D72" s="144"/>
      <c r="E72" s="144"/>
      <c r="F72" s="154" t="s">
        <v>395</v>
      </c>
      <c r="G72" s="155">
        <v>703.92253934521352</v>
      </c>
      <c r="H72" s="154" t="s">
        <v>395</v>
      </c>
      <c r="I72" s="155">
        <v>703.92253934521352</v>
      </c>
      <c r="J72" s="144"/>
      <c r="K72" s="146"/>
      <c r="L72" s="156"/>
      <c r="M72" s="146"/>
    </row>
    <row r="73" spans="1:13" hidden="1" x14ac:dyDescent="0.25">
      <c r="B73" s="145"/>
      <c r="C73" s="153"/>
      <c r="D73" s="144"/>
      <c r="E73" s="144"/>
      <c r="F73" s="154" t="s">
        <v>396</v>
      </c>
      <c r="G73" s="155">
        <v>72922.795505484377</v>
      </c>
      <c r="H73" s="154" t="s">
        <v>396</v>
      </c>
      <c r="I73" s="155">
        <v>72922.795505484377</v>
      </c>
      <c r="J73" s="144"/>
      <c r="K73" s="146"/>
      <c r="L73" s="156"/>
      <c r="M73" s="146"/>
    </row>
    <row r="74" spans="1:13" hidden="1" x14ac:dyDescent="0.25">
      <c r="B74" s="145"/>
      <c r="C74" s="153"/>
      <c r="D74" s="144"/>
      <c r="E74" s="144"/>
      <c r="F74" s="154" t="s">
        <v>392</v>
      </c>
      <c r="G74" s="155">
        <v>24743.839412658373</v>
      </c>
      <c r="H74" s="154" t="s">
        <v>392</v>
      </c>
      <c r="I74" s="155">
        <v>24743.839412658373</v>
      </c>
      <c r="J74" s="144"/>
      <c r="K74" s="146"/>
      <c r="L74" s="156"/>
      <c r="M74" s="146"/>
    </row>
    <row r="75" spans="1:13" hidden="1" x14ac:dyDescent="0.25">
      <c r="B75" s="880"/>
      <c r="C75" s="880"/>
      <c r="D75" s="144"/>
      <c r="E75" s="144"/>
      <c r="F75" s="879" t="s">
        <v>398</v>
      </c>
      <c r="G75" s="879"/>
      <c r="H75" s="879" t="s">
        <v>398</v>
      </c>
      <c r="I75" s="879"/>
      <c r="J75" s="144"/>
      <c r="K75" s="881"/>
      <c r="L75" s="881"/>
      <c r="M75" s="146"/>
    </row>
    <row r="76" spans="1:13" hidden="1" x14ac:dyDescent="0.25">
      <c r="B76" s="147"/>
      <c r="C76" s="148"/>
      <c r="D76" s="144"/>
      <c r="E76" s="144"/>
      <c r="F76" s="149" t="s">
        <v>393</v>
      </c>
      <c r="G76" s="150">
        <v>98541.460128027335</v>
      </c>
      <c r="H76" s="149" t="s">
        <v>393</v>
      </c>
      <c r="I76" s="150">
        <v>98541.460128027335</v>
      </c>
      <c r="J76" s="144"/>
      <c r="K76" s="151"/>
      <c r="L76" s="152"/>
      <c r="M76" s="146"/>
    </row>
    <row r="77" spans="1:13" hidden="1" x14ac:dyDescent="0.25">
      <c r="B77" s="145"/>
      <c r="C77" s="153"/>
      <c r="D77" s="144"/>
      <c r="E77" s="144"/>
      <c r="F77" s="154" t="s">
        <v>389</v>
      </c>
      <c r="G77" s="155">
        <v>24.412839783032179</v>
      </c>
      <c r="H77" s="154" t="s">
        <v>389</v>
      </c>
      <c r="I77" s="155">
        <v>24.412839783032179</v>
      </c>
      <c r="J77" s="144"/>
      <c r="K77" s="146"/>
      <c r="L77" s="156"/>
      <c r="M77" s="146"/>
    </row>
    <row r="78" spans="1:13" hidden="1" x14ac:dyDescent="0.25">
      <c r="A78" s="144"/>
      <c r="B78" s="145"/>
      <c r="C78" s="153"/>
      <c r="D78" s="144"/>
      <c r="E78" s="144"/>
      <c r="F78" s="154" t="s">
        <v>394</v>
      </c>
      <c r="G78" s="155">
        <f>G79+G80</f>
        <v>73626.659705484373</v>
      </c>
      <c r="H78" s="154" t="s">
        <v>394</v>
      </c>
      <c r="I78" s="155">
        <f>I79+I80</f>
        <v>73626.659705484373</v>
      </c>
      <c r="J78" s="144"/>
      <c r="K78" s="146"/>
      <c r="L78" s="156"/>
      <c r="M78" s="143"/>
    </row>
    <row r="79" spans="1:13" hidden="1" x14ac:dyDescent="0.25">
      <c r="B79" s="145"/>
      <c r="C79" s="153"/>
      <c r="D79" s="144"/>
      <c r="E79" s="144"/>
      <c r="F79" s="154" t="s">
        <v>395</v>
      </c>
      <c r="G79" s="155">
        <v>703.86419999999998</v>
      </c>
      <c r="H79" s="154" t="s">
        <v>395</v>
      </c>
      <c r="I79" s="155">
        <v>703.86419999999998</v>
      </c>
      <c r="J79" s="144"/>
      <c r="K79" s="146"/>
      <c r="L79" s="156"/>
      <c r="M79" s="146"/>
    </row>
    <row r="80" spans="1:13" hidden="1" x14ac:dyDescent="0.25">
      <c r="B80" s="145"/>
      <c r="C80" s="153"/>
      <c r="D80" s="144"/>
      <c r="E80" s="144"/>
      <c r="F80" s="154" t="s">
        <v>396</v>
      </c>
      <c r="G80" s="155">
        <v>72922.795505484377</v>
      </c>
      <c r="H80" s="154" t="s">
        <v>396</v>
      </c>
      <c r="I80" s="155">
        <v>72922.795505484377</v>
      </c>
      <c r="J80" s="144"/>
      <c r="K80" s="146"/>
      <c r="L80" s="156"/>
      <c r="M80" s="146"/>
    </row>
    <row r="81" spans="1:13" hidden="1" x14ac:dyDescent="0.25">
      <c r="B81" s="145"/>
      <c r="C81" s="153"/>
      <c r="D81" s="144"/>
      <c r="E81" s="144"/>
      <c r="F81" s="154" t="s">
        <v>392</v>
      </c>
      <c r="G81" s="155">
        <v>24890.387582759926</v>
      </c>
      <c r="H81" s="154" t="s">
        <v>392</v>
      </c>
      <c r="I81" s="155">
        <v>24890.387582759926</v>
      </c>
      <c r="J81" s="144"/>
      <c r="K81" s="146"/>
      <c r="L81" s="156"/>
      <c r="M81" s="146"/>
    </row>
    <row r="82" spans="1:13" hidden="1" x14ac:dyDescent="0.25">
      <c r="B82" s="880"/>
      <c r="C82" s="880"/>
      <c r="D82" s="144"/>
      <c r="E82" s="144"/>
      <c r="F82" s="879" t="s">
        <v>399</v>
      </c>
      <c r="G82" s="879"/>
      <c r="H82" s="879" t="s">
        <v>399</v>
      </c>
      <c r="I82" s="879"/>
      <c r="J82" s="144"/>
      <c r="K82" s="881"/>
      <c r="L82" s="881"/>
      <c r="M82" s="146"/>
    </row>
    <row r="83" spans="1:13" hidden="1" x14ac:dyDescent="0.25">
      <c r="B83" s="147"/>
      <c r="C83" s="148"/>
      <c r="D83" s="144"/>
      <c r="E83" s="144"/>
      <c r="F83" s="149" t="s">
        <v>393</v>
      </c>
      <c r="G83" s="150">
        <v>98709.2042384776</v>
      </c>
      <c r="H83" s="149" t="s">
        <v>393</v>
      </c>
      <c r="I83" s="150">
        <v>98709.2042384776</v>
      </c>
      <c r="J83" s="144"/>
      <c r="K83" s="151"/>
      <c r="L83" s="152"/>
      <c r="M83" s="146"/>
    </row>
    <row r="84" spans="1:13" hidden="1" x14ac:dyDescent="0.25">
      <c r="A84" s="144"/>
      <c r="B84" s="145"/>
      <c r="C84" s="153"/>
      <c r="D84" s="144"/>
      <c r="E84" s="144"/>
      <c r="F84" s="154" t="s">
        <v>389</v>
      </c>
      <c r="G84" s="155">
        <v>24.575727297813398</v>
      </c>
      <c r="H84" s="154" t="s">
        <v>389</v>
      </c>
      <c r="I84" s="155">
        <v>24.575727297813398</v>
      </c>
      <c r="J84" s="144"/>
      <c r="K84" s="146"/>
      <c r="L84" s="156"/>
      <c r="M84" s="146"/>
    </row>
    <row r="85" spans="1:13" hidden="1" x14ac:dyDescent="0.25">
      <c r="A85" s="144"/>
      <c r="B85" s="145"/>
      <c r="C85" s="153"/>
      <c r="D85" s="144"/>
      <c r="E85" s="144"/>
      <c r="F85" s="154" t="s">
        <v>394</v>
      </c>
      <c r="G85" s="155">
        <f>G86+G87</f>
        <v>73626.659705484373</v>
      </c>
      <c r="H85" s="154" t="s">
        <v>394</v>
      </c>
      <c r="I85" s="155">
        <f>I86+I87</f>
        <v>73626.659705484373</v>
      </c>
      <c r="J85" s="144"/>
      <c r="K85" s="146"/>
      <c r="L85" s="156"/>
      <c r="M85" s="143"/>
    </row>
    <row r="86" spans="1:13" hidden="1" x14ac:dyDescent="0.25">
      <c r="A86" s="144"/>
      <c r="B86" s="145"/>
      <c r="C86" s="153"/>
      <c r="D86" s="144"/>
      <c r="E86" s="144"/>
      <c r="F86" s="154" t="s">
        <v>395</v>
      </c>
      <c r="G86" s="155">
        <v>703.86419999999998</v>
      </c>
      <c r="H86" s="154" t="s">
        <v>395</v>
      </c>
      <c r="I86" s="155">
        <v>703.86419999999998</v>
      </c>
      <c r="J86" s="144"/>
      <c r="K86" s="146"/>
      <c r="L86" s="156"/>
      <c r="M86" s="146"/>
    </row>
    <row r="87" spans="1:13" hidden="1" x14ac:dyDescent="0.25">
      <c r="A87" s="144"/>
      <c r="B87" s="145"/>
      <c r="C87" s="153"/>
      <c r="D87" s="144"/>
      <c r="E87" s="144"/>
      <c r="F87" s="154" t="s">
        <v>396</v>
      </c>
      <c r="G87" s="155">
        <v>72922.795505484377</v>
      </c>
      <c r="H87" s="154" t="s">
        <v>396</v>
      </c>
      <c r="I87" s="155">
        <v>72922.795505484377</v>
      </c>
      <c r="J87" s="144"/>
      <c r="K87" s="146"/>
      <c r="L87" s="156"/>
      <c r="M87" s="146"/>
    </row>
    <row r="88" spans="1:13" hidden="1" x14ac:dyDescent="0.25">
      <c r="A88" s="144"/>
      <c r="B88" s="145"/>
      <c r="C88" s="153"/>
      <c r="D88" s="144"/>
      <c r="E88" s="144"/>
      <c r="F88" s="154" t="s">
        <v>392</v>
      </c>
      <c r="G88" s="155">
        <v>25057.968805695404</v>
      </c>
      <c r="H88" s="154" t="s">
        <v>392</v>
      </c>
      <c r="I88" s="155">
        <v>25057.968805695404</v>
      </c>
      <c r="J88" s="144"/>
      <c r="K88" s="146"/>
      <c r="L88" s="156"/>
      <c r="M88" s="146"/>
    </row>
    <row r="89" spans="1:13" hidden="1" x14ac:dyDescent="0.25">
      <c r="A89" s="144"/>
      <c r="B89" s="880"/>
      <c r="C89" s="880"/>
      <c r="D89" s="144"/>
      <c r="E89" s="144"/>
      <c r="F89" s="879" t="s">
        <v>400</v>
      </c>
      <c r="G89" s="879"/>
      <c r="H89" s="879" t="s">
        <v>400</v>
      </c>
      <c r="I89" s="879"/>
      <c r="J89" s="144"/>
      <c r="K89" s="881"/>
      <c r="L89" s="881"/>
      <c r="M89" s="146"/>
    </row>
    <row r="90" spans="1:13" hidden="1" x14ac:dyDescent="0.25">
      <c r="A90" s="144"/>
      <c r="B90" s="147"/>
      <c r="C90" s="148"/>
      <c r="D90" s="144"/>
      <c r="E90" s="144"/>
      <c r="F90" s="149" t="s">
        <v>393</v>
      </c>
      <c r="G90" s="150">
        <v>98818.260764480845</v>
      </c>
      <c r="H90" s="149" t="s">
        <v>393</v>
      </c>
      <c r="I90" s="150">
        <v>98818.260764480845</v>
      </c>
      <c r="J90" s="144"/>
      <c r="K90" s="151"/>
      <c r="L90" s="152"/>
      <c r="M90" s="146"/>
    </row>
    <row r="91" spans="1:13" hidden="1" x14ac:dyDescent="0.25">
      <c r="A91" s="144"/>
      <c r="B91" s="145"/>
      <c r="C91" s="153"/>
      <c r="D91" s="144"/>
      <c r="E91" s="144"/>
      <c r="F91" s="154" t="s">
        <v>389</v>
      </c>
      <c r="G91" s="155">
        <v>24.72948469348756</v>
      </c>
      <c r="H91" s="154" t="s">
        <v>389</v>
      </c>
      <c r="I91" s="155">
        <v>24.72948469348756</v>
      </c>
      <c r="J91" s="144"/>
      <c r="K91" s="146"/>
      <c r="L91" s="156"/>
      <c r="M91" s="146"/>
    </row>
    <row r="92" spans="1:13" hidden="1" x14ac:dyDescent="0.25">
      <c r="A92" s="144"/>
      <c r="B92" s="145"/>
      <c r="C92" s="153"/>
      <c r="D92" s="144"/>
      <c r="E92" s="144"/>
      <c r="F92" s="154" t="s">
        <v>394</v>
      </c>
      <c r="G92" s="155">
        <f>G93+G94</f>
        <v>73626.659705484373</v>
      </c>
      <c r="H92" s="154" t="s">
        <v>394</v>
      </c>
      <c r="I92" s="155">
        <f>I93+I94</f>
        <v>73626.659705484373</v>
      </c>
      <c r="J92" s="144"/>
      <c r="K92" s="146"/>
      <c r="L92" s="156"/>
      <c r="M92" s="143"/>
    </row>
    <row r="93" spans="1:13" hidden="1" x14ac:dyDescent="0.25">
      <c r="A93" s="144"/>
      <c r="B93" s="145"/>
      <c r="C93" s="153"/>
      <c r="D93" s="144"/>
      <c r="E93" s="144"/>
      <c r="F93" s="154" t="s">
        <v>395</v>
      </c>
      <c r="G93" s="155">
        <v>703.86419999999998</v>
      </c>
      <c r="H93" s="154" t="s">
        <v>395</v>
      </c>
      <c r="I93" s="155">
        <v>703.86419999999998</v>
      </c>
      <c r="J93" s="144"/>
      <c r="K93" s="146"/>
      <c r="L93" s="156"/>
      <c r="M93" s="146"/>
    </row>
    <row r="94" spans="1:13" hidden="1" x14ac:dyDescent="0.25">
      <c r="A94" s="144"/>
      <c r="B94" s="145"/>
      <c r="C94" s="153"/>
      <c r="D94" s="144"/>
      <c r="E94" s="144"/>
      <c r="F94" s="154" t="s">
        <v>396</v>
      </c>
      <c r="G94" s="155">
        <v>72922.795505484377</v>
      </c>
      <c r="H94" s="154" t="s">
        <v>396</v>
      </c>
      <c r="I94" s="155">
        <v>72922.795505484377</v>
      </c>
      <c r="J94" s="144"/>
      <c r="K94" s="146"/>
      <c r="L94" s="156"/>
      <c r="M94" s="146"/>
    </row>
    <row r="95" spans="1:13" hidden="1" x14ac:dyDescent="0.25">
      <c r="A95" s="144"/>
      <c r="B95" s="145"/>
      <c r="C95" s="153"/>
      <c r="D95" s="144"/>
      <c r="E95" s="144"/>
      <c r="F95" s="154" t="s">
        <v>392</v>
      </c>
      <c r="G95" s="155">
        <v>25166.871574302979</v>
      </c>
      <c r="H95" s="154" t="s">
        <v>392</v>
      </c>
      <c r="I95" s="155">
        <v>25166.871574302979</v>
      </c>
      <c r="J95" s="144"/>
      <c r="K95" s="146"/>
      <c r="L95" s="156"/>
      <c r="M95" s="146"/>
    </row>
    <row r="97" spans="1:10" hidden="1" x14ac:dyDescent="0.25"/>
    <row r="98" spans="1:10" ht="15.6" hidden="1" x14ac:dyDescent="0.3">
      <c r="A98" s="875" t="s">
        <v>347</v>
      </c>
      <c r="B98" s="875"/>
      <c r="C98" s="875"/>
      <c r="D98" s="875"/>
      <c r="E98" s="157"/>
      <c r="F98" s="158"/>
      <c r="G98" s="118" t="s">
        <v>348</v>
      </c>
      <c r="H98" s="158"/>
      <c r="I98" s="118" t="s">
        <v>348</v>
      </c>
      <c r="J98" s="159"/>
    </row>
    <row r="99" spans="1:10" ht="15.6" hidden="1" x14ac:dyDescent="0.3">
      <c r="A99" s="118"/>
      <c r="B99" s="118"/>
      <c r="C99" s="118"/>
      <c r="D99" s="118"/>
      <c r="E99" s="86" t="s">
        <v>349</v>
      </c>
      <c r="F99" s="86"/>
      <c r="G99" s="86"/>
      <c r="H99" s="86"/>
      <c r="I99" s="86"/>
      <c r="J99" s="118"/>
    </row>
    <row r="100" spans="1:10" hidden="1" x14ac:dyDescent="0.25">
      <c r="A100" s="120" t="s">
        <v>350</v>
      </c>
    </row>
    <row r="101" spans="1:10" hidden="1" x14ac:dyDescent="0.25"/>
    <row r="102" spans="1:10" ht="56.25" customHeight="1" x14ac:dyDescent="0.25">
      <c r="A102" s="870" t="s">
        <v>214</v>
      </c>
      <c r="B102" s="870"/>
      <c r="C102" s="870"/>
      <c r="D102" s="870"/>
      <c r="E102" s="121"/>
      <c r="F102" s="871" t="s">
        <v>402</v>
      </c>
      <c r="G102" s="871"/>
      <c r="H102" s="82"/>
      <c r="I102" s="123" t="s">
        <v>351</v>
      </c>
    </row>
    <row r="103" spans="1:10" ht="15.6" x14ac:dyDescent="0.3">
      <c r="A103" s="124"/>
      <c r="B103" s="125"/>
      <c r="C103" s="125"/>
      <c r="D103" s="125"/>
      <c r="E103" s="126"/>
      <c r="F103" s="127"/>
      <c r="G103" s="82"/>
      <c r="H103" s="82"/>
      <c r="I103" s="126"/>
    </row>
    <row r="104" spans="1:10" ht="17.399999999999999" x14ac:dyDescent="0.25">
      <c r="A104" s="870"/>
      <c r="B104" s="870"/>
      <c r="C104" s="870"/>
      <c r="D104" s="870"/>
      <c r="E104" s="121"/>
      <c r="F104" s="122"/>
      <c r="G104" s="82"/>
      <c r="H104" s="82"/>
      <c r="I104" s="123" t="s">
        <v>352</v>
      </c>
    </row>
  </sheetData>
  <mergeCells count="55">
    <mergeCell ref="A104:D104"/>
    <mergeCell ref="F102:G102"/>
    <mergeCell ref="B89:C89"/>
    <mergeCell ref="F89:G89"/>
    <mergeCell ref="H89:I89"/>
    <mergeCell ref="K89:L89"/>
    <mergeCell ref="A98:D98"/>
    <mergeCell ref="A102:D102"/>
    <mergeCell ref="K68:L68"/>
    <mergeCell ref="B75:C75"/>
    <mergeCell ref="F75:G75"/>
    <mergeCell ref="H75:I75"/>
    <mergeCell ref="K75:L75"/>
    <mergeCell ref="B82:C82"/>
    <mergeCell ref="F82:G82"/>
    <mergeCell ref="H82:I82"/>
    <mergeCell ref="K82:L82"/>
    <mergeCell ref="A56:A59"/>
    <mergeCell ref="B56:C59"/>
    <mergeCell ref="F61:G61"/>
    <mergeCell ref="H61:I61"/>
    <mergeCell ref="B68:C68"/>
    <mergeCell ref="F68:G68"/>
    <mergeCell ref="H68:I68"/>
    <mergeCell ref="A42:A46"/>
    <mergeCell ref="B42:B46"/>
    <mergeCell ref="C42:C46"/>
    <mergeCell ref="A50:A51"/>
    <mergeCell ref="B50:B51"/>
    <mergeCell ref="C50:C51"/>
    <mergeCell ref="A30:A37"/>
    <mergeCell ref="B30:B37"/>
    <mergeCell ref="C30:C37"/>
    <mergeCell ref="A38:A41"/>
    <mergeCell ref="B38:B41"/>
    <mergeCell ref="C38:C41"/>
    <mergeCell ref="H11:I11"/>
    <mergeCell ref="A15:A21"/>
    <mergeCell ref="B15:B21"/>
    <mergeCell ref="C15:C21"/>
    <mergeCell ref="A22:A29"/>
    <mergeCell ref="B22:B29"/>
    <mergeCell ref="C22:C29"/>
    <mergeCell ref="A11:A13"/>
    <mergeCell ref="B11:B13"/>
    <mergeCell ref="C11:C13"/>
    <mergeCell ref="D11:D13"/>
    <mergeCell ref="E11:E12"/>
    <mergeCell ref="F11:G11"/>
    <mergeCell ref="A9:I9"/>
    <mergeCell ref="B1:G1"/>
    <mergeCell ref="B2:G2"/>
    <mergeCell ref="A5:I5"/>
    <mergeCell ref="A7:I7"/>
    <mergeCell ref="A8:I8"/>
  </mergeCells>
  <printOptions horizontalCentered="1"/>
  <pageMargins left="0.19685039370078741" right="0.19685039370078741" top="0.35433070866141736" bottom="0.15748031496062992" header="0.31496062992125984" footer="0.31496062992125984"/>
  <pageSetup paperSize="9" scale="6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J39"/>
  <sheetViews>
    <sheetView zoomScale="120" zoomScaleNormal="120" zoomScaleSheetLayoutView="120" workbookViewId="0">
      <selection activeCell="B40" sqref="B40"/>
    </sheetView>
  </sheetViews>
  <sheetFormatPr defaultColWidth="9.109375" defaultRowHeight="14.4" x14ac:dyDescent="0.3"/>
  <cols>
    <col min="1" max="1" width="9.109375" style="227"/>
    <col min="2" max="2" width="33.33203125" style="227" customWidth="1"/>
    <col min="3" max="3" width="17" style="227" customWidth="1"/>
    <col min="4" max="4" width="14.88671875" style="227" customWidth="1"/>
    <col min="5" max="5" width="60.6640625" style="227" customWidth="1"/>
    <col min="6" max="16384" width="9.109375" style="227"/>
  </cols>
  <sheetData>
    <row r="1" spans="1:8" ht="27" customHeight="1" x14ac:dyDescent="0.3">
      <c r="A1" s="882" t="s">
        <v>471</v>
      </c>
      <c r="B1" s="883"/>
      <c r="C1" s="883"/>
      <c r="D1" s="883"/>
      <c r="E1" s="884"/>
    </row>
    <row r="2" spans="1:8" ht="27" customHeight="1" x14ac:dyDescent="0.3">
      <c r="A2" s="228"/>
      <c r="B2" s="229"/>
      <c r="C2" s="229"/>
      <c r="D2" s="229"/>
      <c r="E2" s="230"/>
    </row>
    <row r="3" spans="1:8" x14ac:dyDescent="0.3">
      <c r="A3" s="231">
        <v>1</v>
      </c>
      <c r="B3" s="231">
        <v>2</v>
      </c>
      <c r="C3" s="231">
        <v>3</v>
      </c>
      <c r="D3" s="231">
        <v>4</v>
      </c>
      <c r="E3" s="231">
        <v>5</v>
      </c>
    </row>
    <row r="4" spans="1:8" x14ac:dyDescent="0.3">
      <c r="A4" s="232" t="s">
        <v>413</v>
      </c>
      <c r="B4" s="232" t="s">
        <v>452</v>
      </c>
      <c r="C4" s="232" t="s">
        <v>453</v>
      </c>
      <c r="D4" s="232" t="s">
        <v>454</v>
      </c>
      <c r="E4" s="232" t="s">
        <v>455</v>
      </c>
      <c r="H4" s="233"/>
    </row>
    <row r="5" spans="1:8" s="237" customFormat="1" ht="29.4" customHeight="1" x14ac:dyDescent="0.3">
      <c r="A5" s="234">
        <v>1</v>
      </c>
      <c r="B5" s="235" t="s">
        <v>456</v>
      </c>
      <c r="C5" s="256">
        <f>Лист1!AA12</f>
        <v>39.24</v>
      </c>
      <c r="D5" s="256">
        <f>Лист1!Q12+Лист1!U12</f>
        <v>20.834</v>
      </c>
      <c r="E5" s="235"/>
    </row>
    <row r="6" spans="1:8" s="237" customFormat="1" ht="29.4" customHeight="1" x14ac:dyDescent="0.3">
      <c r="A6" s="238" t="s">
        <v>457</v>
      </c>
      <c r="B6" s="235" t="s">
        <v>458</v>
      </c>
      <c r="C6" s="236">
        <f>C5</f>
        <v>39.24</v>
      </c>
      <c r="D6" s="257">
        <f>D5</f>
        <v>20.834</v>
      </c>
      <c r="E6" s="235"/>
    </row>
    <row r="7" spans="1:8" s="237" customFormat="1" ht="18" customHeight="1" x14ac:dyDescent="0.3">
      <c r="A7" s="238" t="s">
        <v>459</v>
      </c>
      <c r="B7" s="235" t="s">
        <v>460</v>
      </c>
      <c r="C7" s="236">
        <v>0</v>
      </c>
      <c r="D7" s="258">
        <v>0</v>
      </c>
      <c r="E7" s="235"/>
    </row>
    <row r="8" spans="1:8" s="237" customFormat="1" ht="29.4" customHeight="1" x14ac:dyDescent="0.3">
      <c r="A8" s="239">
        <v>3</v>
      </c>
      <c r="B8" s="240" t="s">
        <v>461</v>
      </c>
      <c r="C8" s="259">
        <f>Лист1!AD12</f>
        <v>8.6199999999999992</v>
      </c>
      <c r="D8" s="260">
        <f>Лист1!T12+Лист1!X12</f>
        <v>6.5489999999999995</v>
      </c>
      <c r="E8" s="235" t="s">
        <v>462</v>
      </c>
    </row>
    <row r="9" spans="1:8" s="237" customFormat="1" ht="33.75" customHeight="1" x14ac:dyDescent="0.3">
      <c r="A9" s="234">
        <v>4</v>
      </c>
      <c r="B9" s="235" t="s">
        <v>475</v>
      </c>
      <c r="C9" s="261">
        <f>('Подстанции ТСО'!D47+'Подстанции ТСО'!E47+'Подстанции ТСО'!D49+'Подстанции ТСО'!E49+'Подстанции ТСО'!D71+'Подстанции ТСО'!E71+'Подстанции ТСО'!D72+'Подстанции ТСО'!E72+'Подстанции ТСО'!D73+'Подстанции ТСО'!E73)/1000</f>
        <v>10.26</v>
      </c>
      <c r="D9" s="256">
        <f>'ВЛ и КЛ ТСО'!Y79+'ВЛ и КЛ ТСО'!Y78+'ВЛ и КЛ ТСО'!Y77+'ВЛ и КЛ ТСО'!Z77</f>
        <v>5.2320000000000002</v>
      </c>
      <c r="E9" s="235" t="s">
        <v>474</v>
      </c>
    </row>
    <row r="10" spans="1:8" s="243" customFormat="1" ht="27.6" x14ac:dyDescent="0.3">
      <c r="A10" s="241">
        <v>5</v>
      </c>
      <c r="B10" s="242" t="s">
        <v>463</v>
      </c>
      <c r="C10" s="263">
        <f>C5+C7+C8+C9</f>
        <v>58.12</v>
      </c>
      <c r="D10" s="263">
        <f>D5+D7+D8+D9</f>
        <v>32.615000000000002</v>
      </c>
      <c r="E10" s="242"/>
    </row>
    <row r="11" spans="1:8" s="237" customFormat="1" x14ac:dyDescent="0.3">
      <c r="A11" s="234">
        <v>8</v>
      </c>
      <c r="B11" s="235" t="s">
        <v>464</v>
      </c>
      <c r="C11" s="264">
        <v>150</v>
      </c>
      <c r="D11" s="265">
        <v>300</v>
      </c>
      <c r="E11" s="244"/>
    </row>
    <row r="12" spans="1:8" s="243" customFormat="1" x14ac:dyDescent="0.3">
      <c r="A12" s="241">
        <v>9</v>
      </c>
      <c r="B12" s="242" t="s">
        <v>465</v>
      </c>
      <c r="C12" s="263">
        <f>C10</f>
        <v>58.12</v>
      </c>
      <c r="D12" s="263">
        <f>D10</f>
        <v>32.615000000000002</v>
      </c>
      <c r="E12" s="245"/>
    </row>
    <row r="13" spans="1:8" s="237" customFormat="1" x14ac:dyDescent="0.3">
      <c r="C13" s="262"/>
      <c r="D13" s="262"/>
    </row>
    <row r="14" spans="1:8" s="246" customFormat="1" ht="27.6" x14ac:dyDescent="0.3">
      <c r="A14" s="234">
        <v>10</v>
      </c>
      <c r="B14" s="235" t="s">
        <v>466</v>
      </c>
      <c r="C14" s="234">
        <f>C15+C16</f>
        <v>58.64</v>
      </c>
      <c r="D14" s="234">
        <f t="shared" ref="D14" si="0">D15+D16</f>
        <v>180.39</v>
      </c>
      <c r="E14" s="244"/>
      <c r="G14" s="247"/>
    </row>
    <row r="15" spans="1:8" s="246" customFormat="1" ht="13.8" x14ac:dyDescent="0.3">
      <c r="A15" s="234" t="s">
        <v>467</v>
      </c>
      <c r="B15" s="235" t="s">
        <v>468</v>
      </c>
      <c r="C15" s="234">
        <v>1.51</v>
      </c>
      <c r="D15" s="234">
        <f>152.04-5.44</f>
        <v>146.6</v>
      </c>
      <c r="E15" s="235"/>
    </row>
    <row r="16" spans="1:8" s="246" customFormat="1" ht="13.8" x14ac:dyDescent="0.3">
      <c r="A16" s="234" t="s">
        <v>469</v>
      </c>
      <c r="B16" s="235" t="s">
        <v>470</v>
      </c>
      <c r="C16" s="234">
        <v>57.13</v>
      </c>
      <c r="D16" s="234">
        <v>33.79</v>
      </c>
      <c r="E16" s="244"/>
    </row>
    <row r="17" spans="1:10" s="248" customFormat="1" ht="13.8" x14ac:dyDescent="0.3">
      <c r="A17" s="241">
        <v>11</v>
      </c>
      <c r="B17" s="245" t="s">
        <v>424</v>
      </c>
      <c r="C17" s="263">
        <f>C12+C14</f>
        <v>116.75999999999999</v>
      </c>
      <c r="D17" s="263">
        <f>D12+D14</f>
        <v>213.005</v>
      </c>
      <c r="E17" s="245"/>
    </row>
    <row r="18" spans="1:10" s="237" customFormat="1" x14ac:dyDescent="0.3"/>
    <row r="19" spans="1:10" x14ac:dyDescent="0.3">
      <c r="C19" s="266">
        <f>Лист1!Y11</f>
        <v>116.75999999999999</v>
      </c>
      <c r="D19" s="266">
        <f>Лист1!C11</f>
        <v>211.84660000000002</v>
      </c>
    </row>
    <row r="20" spans="1:10" x14ac:dyDescent="0.3">
      <c r="C20" s="266">
        <f>C19-C17</f>
        <v>0</v>
      </c>
      <c r="D20" s="266">
        <f>D19-D17</f>
        <v>-1.1583999999999719</v>
      </c>
    </row>
    <row r="24" spans="1:10" x14ac:dyDescent="0.3">
      <c r="H24" s="227">
        <v>2081.14</v>
      </c>
      <c r="I24" s="227">
        <v>1882.58</v>
      </c>
      <c r="J24" s="227">
        <f>H24-I24</f>
        <v>198.55999999999995</v>
      </c>
    </row>
    <row r="25" spans="1:10" x14ac:dyDescent="0.3">
      <c r="H25" s="227">
        <v>720.39</v>
      </c>
      <c r="I25" s="227">
        <v>232.27</v>
      </c>
      <c r="J25" s="227">
        <f>H25-I25</f>
        <v>488.12</v>
      </c>
    </row>
    <row r="26" spans="1:10" x14ac:dyDescent="0.3">
      <c r="H26" s="227">
        <f>SUM(H24:H25)</f>
        <v>2801.5299999999997</v>
      </c>
      <c r="I26" s="227">
        <f t="shared" ref="I26:J26" si="1">SUM(I24:I25)</f>
        <v>2114.85</v>
      </c>
      <c r="J26" s="227">
        <f t="shared" si="1"/>
        <v>686.68</v>
      </c>
    </row>
    <row r="30" spans="1:10" x14ac:dyDescent="0.3">
      <c r="J30" s="227">
        <v>91.6</v>
      </c>
    </row>
    <row r="31" spans="1:10" x14ac:dyDescent="0.3">
      <c r="J31" s="227">
        <v>38.6</v>
      </c>
    </row>
    <row r="32" spans="1:10" x14ac:dyDescent="0.3">
      <c r="G32" s="227">
        <v>91.6</v>
      </c>
      <c r="J32" s="227">
        <v>68.349999999999994</v>
      </c>
    </row>
    <row r="33" spans="2:10" x14ac:dyDescent="0.3">
      <c r="G33" s="227">
        <v>38.6</v>
      </c>
      <c r="J33" s="227">
        <v>488.13</v>
      </c>
    </row>
    <row r="34" spans="2:10" x14ac:dyDescent="0.3">
      <c r="J34" s="227">
        <f>SUM(J30:J33)</f>
        <v>686.68</v>
      </c>
    </row>
    <row r="39" spans="2:10" x14ac:dyDescent="0.3">
      <c r="B39" s="227" t="s">
        <v>553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G18"/>
  <sheetViews>
    <sheetView zoomScale="90" zoomScaleNormal="90" workbookViewId="0">
      <selection activeCell="B5" sqref="B5:B17"/>
    </sheetView>
  </sheetViews>
  <sheetFormatPr defaultColWidth="9.109375" defaultRowHeight="13.8" x14ac:dyDescent="0.25"/>
  <cols>
    <col min="1" max="1" width="9.109375" style="50"/>
    <col min="2" max="2" width="38.33203125" style="50" customWidth="1"/>
    <col min="3" max="3" width="18.6640625" style="51" customWidth="1"/>
    <col min="4" max="4" width="20.5546875" style="51" customWidth="1"/>
    <col min="5" max="5" width="19.88671875" style="51" customWidth="1"/>
    <col min="6" max="6" width="18" style="51" customWidth="1"/>
    <col min="7" max="7" width="25.109375" style="51" customWidth="1"/>
    <col min="8" max="16384" width="9.109375" style="50"/>
  </cols>
  <sheetData>
    <row r="2" spans="1:7" x14ac:dyDescent="0.25">
      <c r="B2" s="50" t="s">
        <v>297</v>
      </c>
    </row>
    <row r="4" spans="1:7" x14ac:dyDescent="0.25">
      <c r="C4" s="51" t="s">
        <v>237</v>
      </c>
      <c r="D4" s="51" t="s">
        <v>236</v>
      </c>
      <c r="E4" s="51" t="s">
        <v>238</v>
      </c>
      <c r="F4" s="51" t="s">
        <v>239</v>
      </c>
      <c r="G4" s="51" t="s">
        <v>248</v>
      </c>
    </row>
    <row r="5" spans="1:7" ht="26.4" x14ac:dyDescent="0.25">
      <c r="A5" s="53">
        <v>1</v>
      </c>
      <c r="B5" s="49" t="s">
        <v>226</v>
      </c>
      <c r="C5" s="52">
        <v>60224</v>
      </c>
      <c r="D5" s="10" t="s">
        <v>240</v>
      </c>
      <c r="E5" s="52">
        <v>65737</v>
      </c>
      <c r="F5" s="51" t="s">
        <v>249</v>
      </c>
    </row>
    <row r="6" spans="1:7" ht="26.4" x14ac:dyDescent="0.25">
      <c r="A6" s="53">
        <v>2</v>
      </c>
      <c r="B6" s="49" t="s">
        <v>227</v>
      </c>
      <c r="C6" s="52">
        <v>7880</v>
      </c>
      <c r="D6" s="10" t="s">
        <v>241</v>
      </c>
      <c r="E6" s="52">
        <v>3220</v>
      </c>
    </row>
    <row r="7" spans="1:7" ht="29.25" customHeight="1" x14ac:dyDescent="0.25">
      <c r="A7" s="53">
        <v>3</v>
      </c>
      <c r="B7" s="49" t="s">
        <v>228</v>
      </c>
      <c r="C7" s="52">
        <v>3206</v>
      </c>
      <c r="D7" s="10" t="s">
        <v>242</v>
      </c>
      <c r="E7" s="52"/>
    </row>
    <row r="8" spans="1:7" ht="39.6" x14ac:dyDescent="0.25">
      <c r="A8" s="53">
        <v>4</v>
      </c>
      <c r="B8" s="49" t="s">
        <v>229</v>
      </c>
      <c r="C8" s="52">
        <v>1380</v>
      </c>
      <c r="D8" s="10" t="s">
        <v>243</v>
      </c>
      <c r="E8" s="52"/>
    </row>
    <row r="9" spans="1:7" ht="39.6" x14ac:dyDescent="0.25">
      <c r="A9" s="53">
        <v>5</v>
      </c>
      <c r="B9" s="49" t="s">
        <v>230</v>
      </c>
      <c r="C9" s="52">
        <v>1600</v>
      </c>
      <c r="D9" s="10" t="s">
        <v>244</v>
      </c>
      <c r="E9" s="52"/>
    </row>
    <row r="10" spans="1:7" ht="52.8" x14ac:dyDescent="0.25">
      <c r="A10" s="53">
        <v>6</v>
      </c>
      <c r="B10" s="49" t="s">
        <v>231</v>
      </c>
      <c r="C10" s="52">
        <v>3500</v>
      </c>
      <c r="D10" s="1" t="s">
        <v>291</v>
      </c>
      <c r="E10" s="52"/>
    </row>
    <row r="11" spans="1:7" ht="52.8" x14ac:dyDescent="0.25">
      <c r="A11" s="53">
        <v>7</v>
      </c>
      <c r="B11" s="49" t="s">
        <v>232</v>
      </c>
      <c r="C11" s="52">
        <v>4400</v>
      </c>
      <c r="D11" s="1" t="s">
        <v>290</v>
      </c>
      <c r="E11" s="52"/>
    </row>
    <row r="12" spans="1:7" ht="39.6" x14ac:dyDescent="0.25">
      <c r="A12" s="53">
        <v>8</v>
      </c>
      <c r="B12" s="49" t="s">
        <v>284</v>
      </c>
      <c r="C12" s="52">
        <v>220</v>
      </c>
      <c r="D12" s="1" t="s">
        <v>287</v>
      </c>
      <c r="E12" s="52"/>
    </row>
    <row r="13" spans="1:7" ht="39.6" x14ac:dyDescent="0.25">
      <c r="A13" s="53">
        <v>9</v>
      </c>
      <c r="B13" s="49" t="s">
        <v>285</v>
      </c>
      <c r="C13" s="52">
        <v>180</v>
      </c>
      <c r="D13" s="1" t="s">
        <v>288</v>
      </c>
      <c r="E13" s="52"/>
    </row>
    <row r="14" spans="1:7" ht="26.4" x14ac:dyDescent="0.25">
      <c r="A14" s="53">
        <v>10</v>
      </c>
      <c r="B14" s="49" t="s">
        <v>286</v>
      </c>
      <c r="C14" s="52">
        <v>580</v>
      </c>
      <c r="D14" s="1" t="s">
        <v>247</v>
      </c>
      <c r="E14" s="52"/>
    </row>
    <row r="15" spans="1:7" ht="26.4" x14ac:dyDescent="0.25">
      <c r="A15" s="53">
        <v>11</v>
      </c>
      <c r="B15" s="49" t="s">
        <v>233</v>
      </c>
      <c r="C15" s="52">
        <v>1500</v>
      </c>
      <c r="D15" s="10" t="s">
        <v>245</v>
      </c>
      <c r="E15" s="52"/>
    </row>
    <row r="16" spans="1:7" ht="26.4" x14ac:dyDescent="0.25">
      <c r="A16" s="53">
        <v>12</v>
      </c>
      <c r="B16" s="49" t="s">
        <v>234</v>
      </c>
      <c r="C16" s="52">
        <v>186</v>
      </c>
      <c r="D16" s="1" t="s">
        <v>246</v>
      </c>
      <c r="E16" s="52"/>
    </row>
    <row r="17" spans="1:5" ht="39.6" x14ac:dyDescent="0.25">
      <c r="A17" s="53">
        <v>13</v>
      </c>
      <c r="B17" s="49" t="s">
        <v>235</v>
      </c>
      <c r="C17" s="52">
        <v>780</v>
      </c>
      <c r="D17" s="1" t="s">
        <v>289</v>
      </c>
      <c r="E17" s="52"/>
    </row>
    <row r="18" spans="1:5" x14ac:dyDescent="0.25">
      <c r="C18" s="52">
        <f>SUM(C5:C17)</f>
        <v>85636</v>
      </c>
      <c r="D18" s="52"/>
      <c r="E18" s="52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F28"/>
  <sheetViews>
    <sheetView zoomScale="90" zoomScaleNormal="90" workbookViewId="0">
      <selection activeCell="E24" sqref="E24"/>
    </sheetView>
  </sheetViews>
  <sheetFormatPr defaultColWidth="9.109375" defaultRowHeight="13.8" x14ac:dyDescent="0.25"/>
  <cols>
    <col min="1" max="1" width="9.109375" style="50"/>
    <col min="2" max="2" width="25.33203125" style="50" customWidth="1"/>
    <col min="3" max="3" width="25.6640625" style="52" customWidth="1"/>
    <col min="4" max="4" width="36.33203125" style="51" customWidth="1"/>
    <col min="5" max="5" width="31.109375" style="50" customWidth="1"/>
    <col min="6" max="16384" width="9.109375" style="50"/>
  </cols>
  <sheetData>
    <row r="4" spans="1:4" x14ac:dyDescent="0.25">
      <c r="C4" s="52" t="s">
        <v>274</v>
      </c>
      <c r="D4" s="54" t="s">
        <v>265</v>
      </c>
    </row>
    <row r="5" spans="1:4" x14ac:dyDescent="0.25">
      <c r="A5" s="53">
        <v>1</v>
      </c>
      <c r="B5" s="57" t="s">
        <v>58</v>
      </c>
      <c r="C5" s="52">
        <v>1260</v>
      </c>
      <c r="D5" s="885" t="s">
        <v>279</v>
      </c>
    </row>
    <row r="6" spans="1:4" x14ac:dyDescent="0.25">
      <c r="A6" s="53">
        <v>2</v>
      </c>
      <c r="B6" s="58" t="s">
        <v>54</v>
      </c>
      <c r="C6" s="52">
        <v>1260</v>
      </c>
      <c r="D6" s="886"/>
    </row>
    <row r="7" spans="1:4" x14ac:dyDescent="0.25">
      <c r="A7" s="53">
        <v>3</v>
      </c>
      <c r="B7" s="57" t="s">
        <v>56</v>
      </c>
      <c r="C7" s="52">
        <v>2000</v>
      </c>
      <c r="D7" s="886"/>
    </row>
    <row r="8" spans="1:4" x14ac:dyDescent="0.25">
      <c r="A8" s="53">
        <v>4</v>
      </c>
      <c r="B8" s="57" t="s">
        <v>53</v>
      </c>
      <c r="C8" s="52">
        <v>2000</v>
      </c>
      <c r="D8" s="886"/>
    </row>
    <row r="9" spans="1:4" x14ac:dyDescent="0.25">
      <c r="A9" s="53">
        <v>5</v>
      </c>
      <c r="B9" s="58" t="s">
        <v>55</v>
      </c>
      <c r="C9" s="52">
        <v>2500</v>
      </c>
      <c r="D9" s="886"/>
    </row>
    <row r="10" spans="1:4" x14ac:dyDescent="0.25">
      <c r="A10" s="53">
        <v>6</v>
      </c>
      <c r="B10" s="58" t="s">
        <v>57</v>
      </c>
      <c r="C10" s="52">
        <v>2500</v>
      </c>
      <c r="D10" s="886"/>
    </row>
    <row r="11" spans="1:4" x14ac:dyDescent="0.25">
      <c r="A11" s="53">
        <v>7</v>
      </c>
      <c r="B11" s="58" t="s">
        <v>250</v>
      </c>
      <c r="C11" s="52">
        <v>2000</v>
      </c>
      <c r="D11" s="886"/>
    </row>
    <row r="12" spans="1:4" x14ac:dyDescent="0.25">
      <c r="A12" s="53">
        <v>8</v>
      </c>
      <c r="B12" s="58" t="s">
        <v>251</v>
      </c>
      <c r="C12" s="52">
        <v>2000</v>
      </c>
      <c r="D12" s="886"/>
    </row>
    <row r="13" spans="1:4" x14ac:dyDescent="0.25">
      <c r="A13" s="53">
        <v>9</v>
      </c>
      <c r="B13" s="58" t="s">
        <v>252</v>
      </c>
      <c r="C13" s="52">
        <v>800</v>
      </c>
      <c r="D13" s="886"/>
    </row>
    <row r="14" spans="1:4" x14ac:dyDescent="0.25">
      <c r="A14" s="53">
        <v>10</v>
      </c>
      <c r="B14" s="58" t="s">
        <v>77</v>
      </c>
      <c r="C14" s="52">
        <v>1260</v>
      </c>
      <c r="D14" s="885" t="s">
        <v>280</v>
      </c>
    </row>
    <row r="15" spans="1:4" x14ac:dyDescent="0.25">
      <c r="A15" s="53">
        <v>11</v>
      </c>
      <c r="B15" s="58" t="s">
        <v>253</v>
      </c>
      <c r="C15" s="52">
        <v>2000</v>
      </c>
      <c r="D15" s="886"/>
    </row>
    <row r="16" spans="1:4" x14ac:dyDescent="0.25">
      <c r="A16" s="53">
        <v>12</v>
      </c>
      <c r="B16" s="58" t="s">
        <v>254</v>
      </c>
      <c r="C16" s="52">
        <v>800</v>
      </c>
      <c r="D16" s="10" t="s">
        <v>266</v>
      </c>
    </row>
    <row r="17" spans="1:6" x14ac:dyDescent="0.25">
      <c r="A17" s="53">
        <v>13</v>
      </c>
      <c r="B17" s="58" t="s">
        <v>255</v>
      </c>
      <c r="C17" s="52">
        <v>800</v>
      </c>
      <c r="D17" s="1" t="s">
        <v>267</v>
      </c>
    </row>
    <row r="18" spans="1:6" x14ac:dyDescent="0.25">
      <c r="A18" s="53">
        <v>14</v>
      </c>
      <c r="B18" s="58" t="s">
        <v>256</v>
      </c>
      <c r="C18" s="52">
        <v>2000</v>
      </c>
      <c r="D18" s="10" t="s">
        <v>268</v>
      </c>
      <c r="F18" s="50">
        <v>800</v>
      </c>
    </row>
    <row r="19" spans="1:6" x14ac:dyDescent="0.25">
      <c r="A19" s="53">
        <v>15</v>
      </c>
      <c r="B19" s="58" t="s">
        <v>257</v>
      </c>
      <c r="C19" s="52">
        <v>2000</v>
      </c>
      <c r="D19" s="10" t="s">
        <v>269</v>
      </c>
    </row>
    <row r="20" spans="1:6" x14ac:dyDescent="0.25">
      <c r="A20" s="53">
        <v>16</v>
      </c>
      <c r="B20" s="58" t="s">
        <v>258</v>
      </c>
      <c r="C20" s="52">
        <v>2000</v>
      </c>
      <c r="D20" s="10" t="s">
        <v>270</v>
      </c>
    </row>
    <row r="21" spans="1:6" x14ac:dyDescent="0.25">
      <c r="A21" s="53">
        <v>17</v>
      </c>
      <c r="B21" s="57" t="s">
        <v>259</v>
      </c>
      <c r="C21" s="52">
        <v>2000</v>
      </c>
      <c r="D21" s="10" t="s">
        <v>271</v>
      </c>
    </row>
    <row r="22" spans="1:6" ht="26.4" x14ac:dyDescent="0.25">
      <c r="A22" s="53">
        <v>18</v>
      </c>
      <c r="B22" s="57" t="s">
        <v>59</v>
      </c>
      <c r="C22" s="52">
        <v>2000</v>
      </c>
      <c r="D22" s="1" t="s">
        <v>276</v>
      </c>
      <c r="F22" s="50">
        <v>2000</v>
      </c>
    </row>
    <row r="23" spans="1:6" ht="39.6" x14ac:dyDescent="0.25">
      <c r="A23" s="53">
        <v>19</v>
      </c>
      <c r="B23" s="60" t="s">
        <v>260</v>
      </c>
      <c r="C23" s="52">
        <v>2000</v>
      </c>
      <c r="D23" s="1" t="s">
        <v>281</v>
      </c>
      <c r="E23" s="50" t="s">
        <v>278</v>
      </c>
    </row>
    <row r="24" spans="1:6" ht="39.6" x14ac:dyDescent="0.25">
      <c r="A24" s="53">
        <v>20</v>
      </c>
      <c r="B24" s="57" t="s">
        <v>261</v>
      </c>
      <c r="C24" s="52">
        <v>2000</v>
      </c>
      <c r="D24" s="1" t="s">
        <v>282</v>
      </c>
      <c r="E24" s="55" t="s">
        <v>277</v>
      </c>
    </row>
    <row r="25" spans="1:6" ht="39.6" x14ac:dyDescent="0.25">
      <c r="A25" s="53">
        <v>21</v>
      </c>
      <c r="B25" s="60" t="s">
        <v>262</v>
      </c>
      <c r="C25" s="52">
        <v>1260</v>
      </c>
      <c r="D25" s="1" t="s">
        <v>283</v>
      </c>
      <c r="E25" s="55" t="s">
        <v>275</v>
      </c>
    </row>
    <row r="26" spans="1:6" x14ac:dyDescent="0.25">
      <c r="A26" s="53">
        <v>22</v>
      </c>
      <c r="B26" s="60" t="s">
        <v>263</v>
      </c>
      <c r="C26" s="52">
        <v>2000</v>
      </c>
      <c r="D26" s="10" t="s">
        <v>272</v>
      </c>
    </row>
    <row r="27" spans="1:6" x14ac:dyDescent="0.25">
      <c r="A27" s="53">
        <v>23</v>
      </c>
      <c r="B27" s="60" t="s">
        <v>264</v>
      </c>
      <c r="C27" s="52">
        <v>2000</v>
      </c>
      <c r="D27" s="1" t="s">
        <v>273</v>
      </c>
    </row>
    <row r="28" spans="1:6" x14ac:dyDescent="0.25">
      <c r="C28" s="52">
        <f>SUM(C5:C27)</f>
        <v>40440</v>
      </c>
    </row>
  </sheetData>
  <mergeCells count="2">
    <mergeCell ref="D5:D13"/>
    <mergeCell ref="D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</vt:i4>
      </vt:variant>
    </vt:vector>
  </HeadingPairs>
  <TitlesOfParts>
    <vt:vector size="27" baseType="lpstr">
      <vt:lpstr>Лист1</vt:lpstr>
      <vt:lpstr>Подстанции ТСО</vt:lpstr>
      <vt:lpstr>ВЛ и КЛ ТСО</vt:lpstr>
      <vt:lpstr>Сводная информация</vt:lpstr>
      <vt:lpstr>Лист7</vt:lpstr>
      <vt:lpstr>Лист3</vt:lpstr>
      <vt:lpstr>Сверка с КЭСК</vt:lpstr>
      <vt:lpstr>31.07</vt:lpstr>
      <vt:lpstr>РИСКИ</vt:lpstr>
      <vt:lpstr>Лист2</vt:lpstr>
      <vt:lpstr>Реестр АоТП cnfhsq</vt:lpstr>
      <vt:lpstr>Реестр АоТП!</vt:lpstr>
      <vt:lpstr>Форма соответствия наименований</vt:lpstr>
      <vt:lpstr>кор расчет уе ВЛ,КЛ</vt:lpstr>
      <vt:lpstr>кор расчет уе ТП,КТП</vt:lpstr>
      <vt:lpstr>управ.таблица</vt:lpstr>
      <vt:lpstr>Линии критерии</vt:lpstr>
      <vt:lpstr>ТП критерии</vt:lpstr>
      <vt:lpstr>'ВЛ и КЛ ТСО'!Заголовки_для_печати</vt:lpstr>
      <vt:lpstr>'Подстанции ТСО'!Заголовки_для_печати</vt:lpstr>
      <vt:lpstr>'Сводная информация'!Заголовки_для_печати</vt:lpstr>
      <vt:lpstr>'ВЛ и КЛ ТСО'!Область_печати</vt:lpstr>
      <vt:lpstr>'кор расчет уе ВЛ,КЛ'!Область_печати</vt:lpstr>
      <vt:lpstr>'кор расчет уе ТП,КТП'!Область_печати</vt:lpstr>
      <vt:lpstr>'Подстанции ТСО'!Область_печати</vt:lpstr>
      <vt:lpstr>'Сводная информация'!Область_печати</vt:lpstr>
      <vt:lpstr>управ.таблица!Область_печати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2025-06-10T08:28:52Z</dcterms:modified>
</cp:coreProperties>
</file>